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15" windowWidth="19875" windowHeight="7470"/>
  </bookViews>
  <sheets>
    <sheet name="BK-VCB" sheetId="12" r:id="rId1"/>
    <sheet name="BANG KE" sheetId="1" r:id="rId2"/>
    <sheet name="TÍNH " sheetId="2" r:id="rId3"/>
    <sheet name="HOA DON" sheetId="3" r:id="rId4"/>
    <sheet name="bao tri" sheetId="13" r:id="rId5"/>
    <sheet name="LUONG" sheetId="4" r:id="rId6"/>
    <sheet name="điện" sheetId="6" r:id="rId7"/>
    <sheet name="nước" sheetId="7" r:id="rId8"/>
    <sheet name="net" sheetId="8" r:id="rId9"/>
    <sheet name="bảo trì" sheetId="9" r:id="rId10"/>
    <sheet name="hoa hồng" sheetId="10" r:id="rId11"/>
    <sheet name="vcb" sheetId="5" r:id="rId12"/>
    <sheet name="Minh Gỗ" sheetId="11" r:id="rId13"/>
    <sheet name="Sheet2" sheetId="14" r:id="rId14"/>
  </sheets>
  <definedNames>
    <definedName name="_xlnm.Print_Area" localSheetId="1">'BANG KE'!$A$1:$J$21</definedName>
    <definedName name="_xlnm.Print_Area" localSheetId="0">'BK-VCB'!$A$1:$E$137</definedName>
    <definedName name="_xlnm.Print_Titles" localSheetId="0">'BK-VCB'!$11:$11</definedName>
  </definedNames>
  <calcPr calcId="145621"/>
</workbook>
</file>

<file path=xl/calcChain.xml><?xml version="1.0" encoding="utf-8"?>
<calcChain xmlns="http://schemas.openxmlformats.org/spreadsheetml/2006/main">
  <c r="D13" i="12" l="1"/>
  <c r="E13" i="12" s="1"/>
  <c r="E14" i="12" s="1"/>
  <c r="E15" i="12" s="1"/>
  <c r="E16" i="12" s="1"/>
  <c r="E17" i="12" s="1"/>
  <c r="E18" i="12" s="1"/>
  <c r="E19" i="12" s="1"/>
  <c r="E20" i="12" s="1"/>
  <c r="E21" i="12" s="1"/>
  <c r="E22" i="12" s="1"/>
  <c r="E23" i="12" s="1"/>
  <c r="E24" i="12" s="1"/>
  <c r="E25" i="12" s="1"/>
  <c r="E26" i="12" s="1"/>
  <c r="E27" i="12" s="1"/>
  <c r="E28" i="12" s="1"/>
  <c r="E29" i="12" s="1"/>
  <c r="E30" i="12" s="1"/>
  <c r="E31" i="12" s="1"/>
  <c r="E32" i="12" s="1"/>
  <c r="E33" i="12" s="1"/>
  <c r="E34" i="12" s="1"/>
  <c r="E35" i="12" s="1"/>
  <c r="E36" i="12" s="1"/>
  <c r="E37" i="12" s="1"/>
  <c r="E38" i="12" s="1"/>
  <c r="E39" i="12" s="1"/>
  <c r="E40" i="12" s="1"/>
  <c r="E41" i="12" s="1"/>
  <c r="E42" i="12" s="1"/>
  <c r="E43" i="12" s="1"/>
  <c r="E44" i="12" s="1"/>
  <c r="E45" i="12" s="1"/>
  <c r="E46" i="12" s="1"/>
  <c r="E47" i="12" s="1"/>
  <c r="E48" i="12" s="1"/>
  <c r="E49" i="12" s="1"/>
  <c r="E50" i="12" s="1"/>
  <c r="E51" i="12" s="1"/>
  <c r="E52" i="12" s="1"/>
  <c r="E53" i="12" s="1"/>
  <c r="E54" i="12" s="1"/>
  <c r="E55" i="12" s="1"/>
  <c r="E56" i="12" s="1"/>
  <c r="E57" i="12" s="1"/>
  <c r="E58" i="12" s="1"/>
  <c r="E59" i="12" s="1"/>
  <c r="E60" i="12" s="1"/>
  <c r="E61" i="12" s="1"/>
  <c r="E62" i="12" s="1"/>
  <c r="E63" i="12" s="1"/>
  <c r="E64" i="12" s="1"/>
  <c r="E65" i="12" s="1"/>
  <c r="E66" i="12" s="1"/>
  <c r="E67" i="12" s="1"/>
  <c r="E68" i="12" s="1"/>
  <c r="E69" i="12" s="1"/>
  <c r="E70" i="12" s="1"/>
  <c r="E71" i="12" s="1"/>
  <c r="E72" i="12" s="1"/>
  <c r="E73" i="12" s="1"/>
  <c r="E74" i="12" s="1"/>
  <c r="E75" i="12" s="1"/>
  <c r="E76" i="12" s="1"/>
  <c r="E77" i="12" s="1"/>
  <c r="E78" i="12" s="1"/>
  <c r="E79" i="12" s="1"/>
  <c r="E80" i="12" s="1"/>
  <c r="E81" i="12" s="1"/>
  <c r="E82" i="12" s="1"/>
  <c r="E83" i="12" s="1"/>
  <c r="E84" i="12" s="1"/>
  <c r="E85" i="12" s="1"/>
  <c r="E86" i="12" s="1"/>
  <c r="E87" i="12" s="1"/>
  <c r="E88" i="12" s="1"/>
  <c r="E89" i="12" s="1"/>
  <c r="E90" i="12" s="1"/>
  <c r="E91" i="12" s="1"/>
  <c r="E92" i="12" s="1"/>
  <c r="E93" i="12" s="1"/>
  <c r="E94" i="12" s="1"/>
  <c r="E95" i="12" s="1"/>
  <c r="E96" i="12" s="1"/>
  <c r="E97" i="12" s="1"/>
  <c r="E98" i="12" s="1"/>
  <c r="E99" i="12" s="1"/>
  <c r="E100" i="12" s="1"/>
  <c r="E101" i="12" s="1"/>
  <c r="E102" i="12" s="1"/>
  <c r="E103" i="12" s="1"/>
  <c r="E104" i="12" s="1"/>
  <c r="E105" i="12" s="1"/>
  <c r="E106" i="12" s="1"/>
  <c r="E107" i="12" s="1"/>
  <c r="E108" i="12" s="1"/>
  <c r="E109" i="12" s="1"/>
  <c r="E110" i="12" s="1"/>
  <c r="E111" i="12" s="1"/>
  <c r="E112" i="12" s="1"/>
  <c r="E113" i="12" s="1"/>
  <c r="E114" i="12" s="1"/>
  <c r="E115" i="12" s="1"/>
  <c r="E116" i="12" s="1"/>
  <c r="E117" i="12" s="1"/>
  <c r="E118" i="12" s="1"/>
  <c r="E119" i="12" s="1"/>
  <c r="E120" i="12" s="1"/>
  <c r="E121" i="12" s="1"/>
  <c r="E122" i="12" s="1"/>
  <c r="E123" i="12" s="1"/>
  <c r="E124" i="12" s="1"/>
  <c r="E125" i="12" s="1"/>
  <c r="E126" i="12" s="1"/>
  <c r="E127" i="12" s="1"/>
  <c r="D166" i="12"/>
  <c r="E165" i="12" s="1"/>
  <c r="D128" i="12" l="1"/>
  <c r="E13" i="1"/>
  <c r="D36" i="4"/>
  <c r="F36" i="4" s="1"/>
  <c r="E21" i="1"/>
  <c r="L3" i="1" s="1"/>
  <c r="K20" i="1"/>
  <c r="L20" i="1" s="1"/>
  <c r="S29" i="2"/>
  <c r="P6" i="2"/>
  <c r="P30" i="2"/>
  <c r="P29" i="2"/>
  <c r="K30" i="2"/>
  <c r="K29" i="2"/>
  <c r="J30" i="2"/>
  <c r="J29" i="2"/>
  <c r="G79" i="3"/>
  <c r="H77" i="3"/>
  <c r="I77" i="3" s="1"/>
  <c r="H76" i="3"/>
  <c r="H79" i="3" s="1"/>
  <c r="G8" i="11"/>
  <c r="I5" i="11"/>
  <c r="H6" i="11"/>
  <c r="I6" i="11" s="1"/>
  <c r="H5" i="11"/>
  <c r="H8" i="11" s="1"/>
  <c r="K13" i="1" l="1"/>
  <c r="L13" i="1" s="1"/>
  <c r="I76" i="3"/>
  <c r="I79" i="3" s="1"/>
  <c r="I8" i="11"/>
  <c r="P4" i="1"/>
  <c r="Q5" i="1" s="1"/>
  <c r="H33" i="4"/>
  <c r="K28" i="1"/>
  <c r="L28" i="1" s="1"/>
  <c r="K27" i="1"/>
  <c r="L27" i="1" s="1"/>
  <c r="C4" i="10"/>
  <c r="C3" i="9"/>
  <c r="B29" i="5"/>
  <c r="B30" i="5" s="1"/>
  <c r="B31" i="5" s="1"/>
  <c r="K31" i="1"/>
  <c r="L31" i="1" s="1"/>
  <c r="C3" i="8"/>
  <c r="C30" i="8"/>
  <c r="K30" i="1"/>
  <c r="L30" i="1" s="1"/>
  <c r="C3" i="7"/>
  <c r="K14" i="1"/>
  <c r="L14" i="1" s="1"/>
  <c r="C3" i="6"/>
  <c r="K19" i="1"/>
  <c r="L19" i="1" s="1"/>
  <c r="P23" i="2"/>
  <c r="J23" i="2"/>
  <c r="K23" i="2" s="1"/>
  <c r="Q10" i="2"/>
  <c r="Q11" i="2"/>
  <c r="O12" i="2"/>
  <c r="O13" i="2"/>
  <c r="O14" i="2"/>
  <c r="O15" i="2"/>
  <c r="O16" i="2"/>
  <c r="O17" i="2"/>
  <c r="B26" i="5"/>
  <c r="D33" i="4"/>
  <c r="N9" i="2"/>
  <c r="Q9" i="2" s="1"/>
  <c r="Q6" i="2" s="1"/>
  <c r="I27" i="2"/>
  <c r="H27" i="2"/>
  <c r="G27" i="2"/>
  <c r="J22" i="2"/>
  <c r="K22" i="2" s="1"/>
  <c r="P22" i="2" s="1"/>
  <c r="J21" i="2"/>
  <c r="K21" i="2" s="1"/>
  <c r="P21" i="2" s="1"/>
  <c r="J20" i="2"/>
  <c r="K20" i="2" s="1"/>
  <c r="O20" i="2" s="1"/>
  <c r="J19" i="2"/>
  <c r="K19" i="2" s="1"/>
  <c r="O19" i="2" s="1"/>
  <c r="J18" i="2"/>
  <c r="K18" i="2" s="1"/>
  <c r="K18" i="1" s="1"/>
  <c r="L18" i="1" s="1"/>
  <c r="J17" i="2"/>
  <c r="K17" i="2" s="1"/>
  <c r="J16" i="2"/>
  <c r="K16" i="2" s="1"/>
  <c r="J15" i="2"/>
  <c r="K15" i="2" s="1"/>
  <c r="J14" i="2"/>
  <c r="K14" i="2" s="1"/>
  <c r="J13" i="2"/>
  <c r="K13" i="2" s="1"/>
  <c r="J12" i="2"/>
  <c r="K12" i="2" s="1"/>
  <c r="J11" i="2"/>
  <c r="K11" i="2" s="1"/>
  <c r="J10" i="2"/>
  <c r="K10" i="2" s="1"/>
  <c r="J9" i="2"/>
  <c r="K9" i="2" s="1"/>
  <c r="J8" i="2"/>
  <c r="K8" i="2" s="1"/>
  <c r="N8" i="2" s="1"/>
  <c r="J7" i="2"/>
  <c r="K17" i="1" l="1"/>
  <c r="L17" i="1" s="1"/>
  <c r="J27" i="2"/>
  <c r="K16" i="1"/>
  <c r="L16" i="1" s="1"/>
  <c r="O6" i="2"/>
  <c r="N18" i="2"/>
  <c r="K7" i="2"/>
  <c r="K27" i="2" l="1"/>
  <c r="N7" i="2"/>
  <c r="N6" i="2" s="1"/>
  <c r="R6" i="2" s="1"/>
  <c r="K15" i="1"/>
  <c r="L15" i="1" l="1"/>
  <c r="K12" i="1"/>
  <c r="L12" i="1" s="1"/>
  <c r="L1" i="1"/>
  <c r="M1" i="1" s="1"/>
</calcChain>
</file>

<file path=xl/sharedStrings.xml><?xml version="1.0" encoding="utf-8"?>
<sst xmlns="http://schemas.openxmlformats.org/spreadsheetml/2006/main" count="920" uniqueCount="546">
  <si>
    <t>CÔNG TY TNHH ĐẦU TƯ ĐỖ</t>
  </si>
  <si>
    <t>Nội dung các khoản nợ ngắn hạn
dự kiến thanh toán bằng n guồn vốn vay ngắn hạn nước ngoài</t>
  </si>
  <si>
    <t>Giá trị 
quy USD</t>
  </si>
  <si>
    <t>Dự kiến 
thời điểm thanh toán</t>
  </si>
  <si>
    <t>Thỏa thuận/ tài liệu làm phát
sinh nghĩa vụ nợ ngắn hạn phải trả</t>
  </si>
  <si>
    <t>Tổng cộng</t>
  </si>
  <si>
    <t xml:space="preserve">1. Phải trả người lao động </t>
  </si>
  <si>
    <t>CTY TNHH ĐẦU TƯ ĐỖ</t>
  </si>
  <si>
    <t>HÓA ĐƠN SỬA CHỮA NHÀ BÀU CÁT</t>
  </si>
  <si>
    <t>CTY TNHH THƯƠNG MẠI DỊCH VỤ VÕ CÔI</t>
  </si>
  <si>
    <t>SỐ HĐ</t>
  </si>
  <si>
    <t>NGÀY HĐ</t>
  </si>
  <si>
    <t>NỘI DUNG</t>
  </si>
  <si>
    <t>ĐƠN ĐẶT HÀNG</t>
  </si>
  <si>
    <t>ĐƠN GIÁ</t>
  </si>
  <si>
    <t>SỐ LƯỢNG</t>
  </si>
  <si>
    <t>THÀNH TIỀN</t>
  </si>
  <si>
    <t>VAT</t>
  </si>
  <si>
    <t>TỔNG CỘNG</t>
  </si>
  <si>
    <t>ĐỊA ĐIỂM</t>
  </si>
  <si>
    <t>01</t>
  </si>
  <si>
    <t>Thanh toán đợt 01 theo hợp đồng sửa chữa nhà ở ký ngày 08/5/2024</t>
  </si>
  <si>
    <t>DDH 01</t>
  </si>
  <si>
    <t>HAVEN</t>
  </si>
  <si>
    <t>Đục gạch sàn, chống thấm, lát gạch, thay bồn cầu, lavabo và vòi trong phòng sau lầu 2</t>
  </si>
  <si>
    <t>Thanh toán đợt 02 theo hợp đồng sửa chữa nhà ở ký ngày 08/5/2024</t>
  </si>
  <si>
    <t>Đục gạch sàn, chống thấm, lát gạch, thay bồn cầu, lavabo và vòi trong phòng trước lầu 2</t>
  </si>
  <si>
    <t>Thanh toán theo 240508-02 ĐĐH</t>
  </si>
  <si>
    <t>DDH 02</t>
  </si>
  <si>
    <t>HAVEN+Z.HOME</t>
  </si>
  <si>
    <t>Đục gạch sàn, chống thấm, lát gạch sàn sân thượng địa điểm kinh doanh 01 và 03. Vá sơn sửa lại trần 02 phòng bên dưới</t>
  </si>
  <si>
    <t>Thanh toán tạm ứng 50% theo 240508_03/ĐĐH</t>
  </si>
  <si>
    <t>DDH 03</t>
  </si>
  <si>
    <t>Z.HOME</t>
  </si>
  <si>
    <t>Xử lý ố vàng chân tường dưới tầng hầm của nhà số 3</t>
  </si>
  <si>
    <t>DDH  03</t>
  </si>
  <si>
    <t>Thanh toán theo 240508-04 ĐĐH</t>
  </si>
  <si>
    <t>DDH 04</t>
  </si>
  <si>
    <t>COLA</t>
  </si>
  <si>
    <t>Tháo dỡ gạch nền nhà vệ sinh phòng E1. Chống thấm và gắn lại thiết bị vệ sinh</t>
  </si>
  <si>
    <t>Thanh toán theo 240508-05 ĐĐH</t>
  </si>
  <si>
    <t>DDH 05</t>
  </si>
  <si>
    <t>Gỡ mái tôn cũ, lợp lại mái tôn mới và lắp ráp trần lo phông thạch cao mới cho phần sau nhà</t>
  </si>
  <si>
    <t>Thanh toán theo 240508-07 ĐĐH</t>
  </si>
  <si>
    <t>DDH 07</t>
  </si>
  <si>
    <t>Đục nền gạch, chống thấm, lát gạch mới phòng vệ sinh của phòng ngủ CS3</t>
  </si>
  <si>
    <t>Thanh toán theo 240508-08 ĐĐH</t>
  </si>
  <si>
    <t>DDH 08</t>
  </si>
  <si>
    <t>Đục nền gạch, chống thấm, lát gạch mới phòng vệ sinh của phòng ngủ CS2</t>
  </si>
  <si>
    <t>Thanh toán theo 240508-09 ĐĐH</t>
  </si>
  <si>
    <t>DDH 09</t>
  </si>
  <si>
    <t>Đục nền gạch, chống thấm, lát gạch mới phòng vệ sinh của phòng ngủ CS1</t>
  </si>
  <si>
    <t>Thanh toán theo 240508-10 ĐĐH</t>
  </si>
  <si>
    <t>DDH 10</t>
  </si>
  <si>
    <t>Đục nền gạch, chống thấm, lát gạch mới phòng vệ sinh của phòng ngủ CN3</t>
  </si>
  <si>
    <t>Thanh toán theo 240508-06 ĐĐH</t>
  </si>
  <si>
    <t>DDH 06</t>
  </si>
  <si>
    <t>Đục gạch, chuyển xà bần đi đổ, chống thấm, lát gạch mới sân thượng tại địa điểm kinh doanh số 01 (80m2)
Chỉnh sửa khung sắt tấm bạt che nắng của sân thượng</t>
  </si>
  <si>
    <t>Thanh toán theo 240508-11 ĐĐH</t>
  </si>
  <si>
    <t>DDH 11</t>
  </si>
  <si>
    <t>Đục nền gạch, chống thấm, lát gạch mới phòng vệ sinh của phòng ngủ CN2</t>
  </si>
  <si>
    <t>Thanh toán theo 240508-12 ĐĐH</t>
  </si>
  <si>
    <t>DDH 12</t>
  </si>
  <si>
    <t>Đục nền gạch, chống thấm, lát gạch mới phòng vệ sinh của phòng ngủ CN1</t>
  </si>
  <si>
    <t>Thanh toán theo 240727-01 ĐĐH</t>
  </si>
  <si>
    <t>BC</t>
  </si>
  <si>
    <t>Tháo dỡ la  phong cũ. Tạo la phong mới. Chống thấm tường, chét bột, sơn tường mới lầu 3 bao gồm trọn gói</t>
  </si>
  <si>
    <t>Thanh toán theo 240727-02 ĐĐH</t>
  </si>
  <si>
    <t xml:space="preserve"> BC</t>
  </si>
  <si>
    <t>Cải tạo nội thất tạo vách, làm 11 phòng, trét bột, sơn, lát gạch và gắn thiết bị nội thất khác, trọn gói.</t>
  </si>
  <si>
    <t>Cộng</t>
  </si>
  <si>
    <t>Ngày hiệu lực</t>
  </si>
  <si>
    <t>Diễn giải</t>
  </si>
  <si>
    <t>ACB/DTD</t>
  </si>
  <si>
    <t>dd/mm/yyyy</t>
  </si>
  <si>
    <t>CHI</t>
  </si>
  <si>
    <t>THU</t>
  </si>
  <si>
    <t>PHÂN LOẠI</t>
  </si>
  <si>
    <t>CHI TIẾT</t>
  </si>
  <si>
    <t>COC HD 240420-01/HDNT-DTD 420347</t>
  </si>
  <si>
    <t>29.990.000</t>
  </si>
  <si>
    <t>BÀU CÁT</t>
  </si>
  <si>
    <t>HĐ 09</t>
  </si>
  <si>
    <t>HBCOC SO 240508_03/DDH</t>
  </si>
  <si>
    <t>20.000.000</t>
  </si>
  <si>
    <t>HĐ 11+12</t>
  </si>
  <si>
    <t>HBTT HD240508-02/DDH</t>
  </si>
  <si>
    <t>30.000.000</t>
  </si>
  <si>
    <t>COC THEO HD 240508 06 DDH 783793</t>
  </si>
  <si>
    <t>HĐ 25</t>
  </si>
  <si>
    <t>HBLAN 2 HD240508 06 DDH</t>
  </si>
  <si>
    <t>HBLAN 3 HD 240508 06 DDH</t>
  </si>
  <si>
    <t>40.000.000</t>
  </si>
  <si>
    <t>HD27072024 01 DDH COC L1 920695</t>
  </si>
  <si>
    <t>50.000.000</t>
  </si>
  <si>
    <t>HĐ 31</t>
  </si>
  <si>
    <t>HBHD 27072024 02/DDH</t>
  </si>
  <si>
    <t>HĐ 38</t>
  </si>
  <si>
    <t>HBHD 240727 02 DDH LAN 1.</t>
  </si>
  <si>
    <t>HBHD240727 01 DDH</t>
  </si>
  <si>
    <t>240727 DDH 02 LAN 2. 786935</t>
  </si>
  <si>
    <t>70.000.000</t>
  </si>
  <si>
    <t>240727 DDH 02 LAN 3 412938</t>
  </si>
  <si>
    <t>HD 250727 DDH 02 LAN 3 098886</t>
  </si>
  <si>
    <t>240227 02 DDH 02 LAN 4 384341</t>
  </si>
  <si>
    <t>240727 02 DDH 02 L5 549577</t>
  </si>
  <si>
    <t>240727 02 DDH 02 UNG LAN 6 866914</t>
  </si>
  <si>
    <t>HD242707 02 LAN 07-210924-17:38:16 042940</t>
  </si>
  <si>
    <t>DOT 1: COC 30% DH KLF0710</t>
  </si>
  <si>
    <t>31.978.800</t>
  </si>
  <si>
    <t>TT LAN 2 - 50% DDH KLF0710</t>
  </si>
  <si>
    <t>48.557.880</t>
  </si>
  <si>
    <t>240727-03/ DDH - COC. 747834</t>
  </si>
  <si>
    <t>HĐ 43</t>
  </si>
  <si>
    <t>VAY acb DHH 03</t>
  </si>
  <si>
    <t>250.000.000</t>
  </si>
  <si>
    <t>Ngay</t>
  </si>
  <si>
    <t>5/2024</t>
  </si>
  <si>
    <t>haven</t>
  </si>
  <si>
    <t>z.home</t>
  </si>
  <si>
    <t>tỷ giá 26.000 đồng</t>
  </si>
  <si>
    <t>Hóa đơn số 01 + 04+ 09
 Đơn đặt hàng  240508_01/DDH</t>
  </si>
  <si>
    <t>07/2024</t>
  </si>
  <si>
    <t>Hóa đơn số 25
 Đơn đặt hàng  240508_06/DDH</t>
  </si>
  <si>
    <t>HB CHI HO LUONG THANG 13/2023</t>
  </si>
  <si>
    <t>HB CHI HO LUONG THANG 02/2024</t>
  </si>
  <si>
    <t>HB CHI HO LUONG THANG 03/2024</t>
  </si>
  <si>
    <t>HB CHI HO LUONG THANG 04/2024</t>
  </si>
  <si>
    <t>HB CHI HO LUONG THANG 05/2024</t>
  </si>
  <si>
    <t>HB CHI HO LUONG THANG 06/2024</t>
  </si>
  <si>
    <t>HB CHI HO LUONG THANG 07/2024</t>
  </si>
  <si>
    <t>HB CHI HO LUONG THANG 08/2024</t>
  </si>
  <si>
    <t>HB CHI HO LUONG THANG 09/2024</t>
  </si>
  <si>
    <t>tháng 10/2024</t>
  </si>
  <si>
    <t>tháng 11/2024</t>
  </si>
  <si>
    <t>11/2024</t>
  </si>
  <si>
    <t>1 tháng</t>
  </si>
  <si>
    <t>lãi 11 tháng USD</t>
  </si>
  <si>
    <t>lãi 11 tháng VND</t>
  </si>
  <si>
    <t>11.712,00</t>
  </si>
  <si>
    <t>976,00</t>
  </si>
  <si>
    <t>10.736,00</t>
  </si>
  <si>
    <t>268.400.000</t>
  </si>
  <si>
    <t>=10.736 usd x 25.000 đ</t>
  </si>
  <si>
    <t>VÀO VCB</t>
  </si>
  <si>
    <t>RÚT RA</t>
  </si>
  <si>
    <t>08/12/2024 trả nợ</t>
  </si>
  <si>
    <t>Ngày</t>
  </si>
  <si>
    <t>USD</t>
  </si>
  <si>
    <t>4.880.000.000</t>
  </si>
  <si>
    <t>Tháng 12/2024 trả - USD</t>
  </si>
  <si>
    <t>Gốc</t>
  </si>
  <si>
    <t>Lãi</t>
  </si>
  <si>
    <t>Tổng tiền</t>
  </si>
  <si>
    <t>5.148.400.000</t>
  </si>
  <si>
    <t>Tỷ giá   26.000</t>
  </si>
  <si>
    <t xml:space="preserve">cola </t>
  </si>
  <si>
    <t>Hóa đơn số 13+14+16+18+20+24+27+29
 Đơn đặt hàng  240508_04+05+07+08+09+10+11+12/DDH</t>
  </si>
  <si>
    <t>Hóa đơn số 09 + 11 +12
 Đơn đặt hàng  240508_02+03/DDH</t>
  </si>
  <si>
    <t>Thanh toán theo 240727-03 ĐĐH</t>
  </si>
  <si>
    <t>DDH 03_240727</t>
  </si>
  <si>
    <t>Cải tạo nhà vệ sinh, chậu rửa mặt, vòi chậu, sen tắm, gương soi, bồn cầu. phụ kiện nhà tắm (11 phòng) trọn gói. Tháo dở dây điện cũ thay mới, thay công tắc, gắn thiết bị quạt hút, đèn, máy nước nóng lạnh (11 phòng trọn gói)</t>
  </si>
  <si>
    <t>9/2024</t>
  </si>
  <si>
    <t>Hóa đơn số 31+38+43
 Đơn đặt hàng  240727_01+02+03/DDH</t>
  </si>
  <si>
    <t>IB THANH TOAN DIEN CHO PE01000017992 KY 01/24(1): 17392795;</t>
  </si>
  <si>
    <t>IB THANH TOAN DIEN CHO PE01000077706 KY 01/24(1): 9460530;</t>
  </si>
  <si>
    <t>IB THANH TOAN DIEN CHO PE01000104845 KY 01/24(1): 3133696;</t>
  </si>
  <si>
    <t>IB THANH TOAN DIEN CHO PE01000120109 KY 01/24(1): 12443854;</t>
  </si>
  <si>
    <t>IB THANH TOAN DIEN CHO PE01000017992 KY 02/24(1): 14829353;</t>
  </si>
  <si>
    <t>IB THANH TOAN DIEN CHO PE01000077706 KY 02/24(1): 7725143;</t>
  </si>
  <si>
    <t>IB THANH TOAN DIEN CHO PE01000104845 KY 02/24(1): 2702851;</t>
  </si>
  <si>
    <t>IB THANH TOAN DIEN CHO PE01000120109 KY 02/24(1): 12790668;</t>
  </si>
  <si>
    <t>IB THANH TOAN DIEN CHO PE01000017992 KY 03/24(1): 15585094;</t>
  </si>
  <si>
    <t>IB THANH TOAN DIEN CHO PE01000077706 KY 03/24(1): 8587137;</t>
  </si>
  <si>
    <t>IB THANH TOAN DIEN CHO PE01000104845 KY 03/24(1): 2857831;</t>
  </si>
  <si>
    <t>IB THANH TOAN DIEN CHO PE01000120109 KY 03/24(1): 13062207;</t>
  </si>
  <si>
    <t>IB THANH TOAN DIEN CHO PE01000077706 KY 04/24(1): 10222224;</t>
  </si>
  <si>
    <t>IB THANH TOAN DIEN CHO PE01000104845 KY 04/24(1): 3558341;</t>
  </si>
  <si>
    <t>IB THANH TOAN DIEN CHO PE01000120109 KY 04/24(1): 15981609;</t>
  </si>
  <si>
    <t>IB THANH TOAN DIEN CHO PE01000017992 KY 04/24(1): 18826254;</t>
  </si>
  <si>
    <t>IB THANH TOAN DIEN CHO PE01000017992 KY 05/24(1): 17139589;</t>
  </si>
  <si>
    <t>IB THANH TOAN DIEN CHO PE01000077706 KY 05/24(1): 10654150;</t>
  </si>
  <si>
    <t>IB THANH TOAN DIEN CHO PE01000104845 KY 05/24(1): 3400261;</t>
  </si>
  <si>
    <t>IB THANH TOAN DIEN CHO PE01000120109 KY 05/24(1): 14662377;</t>
  </si>
  <si>
    <t>IB THANH TOAN DIEN CHO PE01000017992 KY 06/24(1): 18333409;</t>
  </si>
  <si>
    <t>IB THANH TOAN DIEN CHO PE01000077706 KY 06/24(1): 10666130;</t>
  </si>
  <si>
    <t>IB THANH TOAN DIEN CHO PE01000104845 KY 06/24(1): 3654428;</t>
  </si>
  <si>
    <t>IB THANH TOAN DIEN CHO PE01000120109 KY 06/24(1): 13235589;</t>
  </si>
  <si>
    <t>IB THANH TOAN DIEN CHO PE01000120109 KY 07/24(1): 10822135;</t>
  </si>
  <si>
    <t>IB THANH TOAN DIEN CHO PE01000104845 KY 07/24(1): 3673026;</t>
  </si>
  <si>
    <t>IB THANH TOAN DIEN CHO PE01000077706 KY 07/24(1): 9638388;</t>
  </si>
  <si>
    <t>IB THANH TOAN DIEN CHO PE01000017992 KY 07/24(1): 15738709;</t>
  </si>
  <si>
    <t>IB THANH TOAN DIEN CHO PE01000120109 KY 08/24(1): 11097469;</t>
  </si>
  <si>
    <t>IB THANH TOAN DIEN CHO PE01000104845 KY 08/24(1): 2755544;</t>
  </si>
  <si>
    <t>IB THANH TOAN DIEN CHO PE01000077706 KY 08/24(1): 8568086;</t>
  </si>
  <si>
    <t>IB THANH TOAN DIEN CHO PE01000017992 KY 08/24(1): 13620813;</t>
  </si>
  <si>
    <t>IB THANH TOAN DIEN CHO PE01000120109 KY 09/24(1): 12141369;</t>
  </si>
  <si>
    <t>IB THANH TOAN DIEN CHO PE01000104845 KY 09/24(1): 2634660;</t>
  </si>
  <si>
    <t>IB THANH TOAN DIEN CHO PE01000077706 KY 09/24(1): 10193845;</t>
  </si>
  <si>
    <t>IB THANH TOAN DIEN CHO PE01000017992 KY 09/24(1): 12921877;</t>
  </si>
  <si>
    <t>IB THANH TOAN DIEN CHO PE01000120109 KY 10/24(1): 11014524;</t>
  </si>
  <si>
    <t>IB THANH TOAN DIEN CHO PE01000104845 KY 10/24(1): 2476580;</t>
  </si>
  <si>
    <t>IB THANH TOAN DIEN CHO PE01000077706 KY 10/24(1): 8091736;</t>
  </si>
  <si>
    <t>IB THANH TOAN DIEN CHO PE01000017992 KY 10/24(1): 10496224;</t>
  </si>
  <si>
    <t>TIỀN ĐIỆN TỪ THÁNG 01 ĐẾN THÁNG 11/2024</t>
  </si>
  <si>
    <t>Tiền điện từ tháng 01 đến tháng 10/2024</t>
  </si>
  <si>
    <t>THANH TOAN NUOC, MA KHACH HANG 01011040264, KY (THANG) 12/2023</t>
  </si>
  <si>
    <t>THANH TOAN NUOC, MA KHACH HANG 01072810144, KY (THANG) 12/2023</t>
  </si>
  <si>
    <t>THANH TOAN NUOC, MA KHACH HANG 01121151290, KY (THANG) 12/2023</t>
  </si>
  <si>
    <t>THANH TOAN NUOC, MA KHACH HANG 01011040264, KY (THANG) 01/2024</t>
  </si>
  <si>
    <t>THANH TOAN NUOC, MA KHACH HANG 01072810144, KY (THANG) 01/2024</t>
  </si>
  <si>
    <t>THANH TOAN NUOC, MA KHACH HANG 01121151290, KY (THANG) 01/2024</t>
  </si>
  <si>
    <t>THANH TOAN NUOC, MA KHACH HANG 03103546165, KY (THANG) 01/2024</t>
  </si>
  <si>
    <t>THANH TOAN NUOC, MA KHACH HANG 01011040264, KY (THANG) 02/2024</t>
  </si>
  <si>
    <t>THANH TOAN NUOC, MA KHACH HANG 01072810144, KY (THANG) 02/2024</t>
  </si>
  <si>
    <t>THANH TOAN NUOC, MA KHACH HANG 01121151290, KY (THANG) 02/2024</t>
  </si>
  <si>
    <t>THANH TOAN NUOC, MA KHACH HANG 03103546165, KY (THANG) 02/2024</t>
  </si>
  <si>
    <t>THANH TOAN NUOC, MA KHACH HANG 01011040264, KY (THANG) 03/2024</t>
  </si>
  <si>
    <t>THANH TOAN NUOC, MA KHACH HANG 01072810144, KY (THANG) 03/2024</t>
  </si>
  <si>
    <t>THANH TOAN NUOC, MA KHACH HANG 03103546165, KY (THANG) 03/2024, 04/2024</t>
  </si>
  <si>
    <t>THANH TOAN NUOC, MA KHACH HANG 01121151290, KY (THANG) 03/2024, 04/2024</t>
  </si>
  <si>
    <t>THANH TOAN NUOC, MA KHACH HANG 01011040264, KY (THANG) 04/2024</t>
  </si>
  <si>
    <t>THANH TOAN NUOC, MA KHACH HANG 01072810144, KY (THANG) 04/2024</t>
  </si>
  <si>
    <t>THANH TOAN NUOC, MA KHACH HANG 03103546165, KY (THANG) 05/2024</t>
  </si>
  <si>
    <t>THANH TOAN NUOC, MA KHACH HANG 01011040264, KY (THANG) 05/2024</t>
  </si>
  <si>
    <t>THANH TOAN NUOC, MA KHACH HANG 01072810144, KY (THANG) 05/2024</t>
  </si>
  <si>
    <t>THANH TOAN NUOC, MA KHACH HANG 01121151290, KY (THANG) 05/2024</t>
  </si>
  <si>
    <t>THANH TOAN NUOC, MA KHACH HANG 03103546165, KY (THANG) 06/2024</t>
  </si>
  <si>
    <t>THANH TOAN NUOC, MA KHACH HANG 01121151290 - 01121151290</t>
  </si>
  <si>
    <t>THANH TOAN NUOC, MA KHACH HANG 03103546165 - 03103546165</t>
  </si>
  <si>
    <t>THANH TOAN NUOC, MA KHACH HANG 01072810144 - 01072810144</t>
  </si>
  <si>
    <t>THANH TOAN NUOC, MA KHACH HANG 01011040264 - 01011040264</t>
  </si>
  <si>
    <t>THANH TOAN NUOC, MA KHACH HANG 01072810145 - 01072810145</t>
  </si>
  <si>
    <t>Tiền nước từ tháng 01 đến tháng 10/2025</t>
  </si>
  <si>
    <t>THANH TOAN TRUYEN HINH, MA KHACH HANG 0031703850A, KY (THANG) 03/2024</t>
  </si>
  <si>
    <t>THANH TOAN TRUYEN HINH, MA KHACH HANG 0032201351A, KY (THANG) 03/2024</t>
  </si>
  <si>
    <t>THANH TOAN TRUYEN HINH, MA KHACH HANG 0032201352A, KY (THANG) 03/2024</t>
  </si>
  <si>
    <t>THANH TOAN TRUYEN HINH, MA KHACH HANG 0031703850A, KY (THANG) 04/2024</t>
  </si>
  <si>
    <t>THANH TOAN TRUYEN HINH, MA KHACH HANG 0032201351A, KY (THANG) 04/2024</t>
  </si>
  <si>
    <t>THANH TOAN TRUYEN HINH, MA KHACH HANG 0032201352A, KY (THANG) 04/2024</t>
  </si>
  <si>
    <t>HBCTY TNHH DAU TU DO (T008_GFTTH_DOCTDT2). THANH TOAN CUOC INTERNET.</t>
  </si>
  <si>
    <t>HBCTY TNHH DAU TU DO (T008_GFTTH_DOCTDT3). THANH TOAN CUOC INTERNET.</t>
  </si>
  <si>
    <t>THANH TOAN TRUYEN HINH, MA KHACH HANG 0031703850A, KY (THANG) 05/2024</t>
  </si>
  <si>
    <t>THANH TOAN TRUYEN HINH, MA KHACH HANG 0032201351A, KY (THANG) 05/2024</t>
  </si>
  <si>
    <t>THANH TOAN TRUYEN HINH, MA KHACH HANG 0032201352A, KY (THANG) 05/2024</t>
  </si>
  <si>
    <t>THANH TOAN TRUYEN HINH, MA KHACH HANG 0031703850A, KY (THANG) 06/2024</t>
  </si>
  <si>
    <t>THANH TOAN TRUYEN HINH, MA KHACH HANG 0032201351A, KY (THANG) 06/2024</t>
  </si>
  <si>
    <t>THANH TOAN TRUYEN HINH, MA KHACH HANG 0032201352A, KY (THANG) 06/2024</t>
  </si>
  <si>
    <t>THANH TOAN TRUYEN HINH, MA KHACH HANG 0032201351A, KY (THANG) 07/2024</t>
  </si>
  <si>
    <t>THANH TOAN TRUYEN HINH, MA KHACH HANG 0031703850A, KY (THANG) 07/2024</t>
  </si>
  <si>
    <t>THANH TOAN TRUYEN HINH, MA KHACH HANG 0032201352A, KY (THANG) 07/2024</t>
  </si>
  <si>
    <t>THANH TOAN TRUYEN HINH, MA KHACH HANG 0031703850A, KY (THANG) 08/2024</t>
  </si>
  <si>
    <t>THANH TOAN TRUYEN HINH, MA KHACH HANG 0032201351A, KY (THANG) 08/2024</t>
  </si>
  <si>
    <t>THANH TOAN TRUYEN HINH, MA KHACH HANG 0032201352A, KY (THANG) 08/2024</t>
  </si>
  <si>
    <t>THANH TOAN TRUYEN HINH, MA KHACH HANG 0032201352A, KY (THANG) 09/2024</t>
  </si>
  <si>
    <t>THANH TOAN TRUYEN HINH, MA KHACH HANG 0032201351A, KY (THANG) 09/2024</t>
  </si>
  <si>
    <t>THANH TOAN TRUYEN HINH, MA KHACH HANG 0031703850A, KY (THANG) 09/2024</t>
  </si>
  <si>
    <t>THANH TOAN TRUYEN HINH, MA KHACH HANG 0031703850A, KY (THANG) 10/2024</t>
  </si>
  <si>
    <t>THANH TOAN TRUYEN HINH, MA KHACH HANG 0032201351A, KY (THANG) 10/2024</t>
  </si>
  <si>
    <t>THANH TOAN TRUYEN HINH, MA KHACH HANG 0032201352A, KY (THANG) 10/2024</t>
  </si>
  <si>
    <t>anh Quang chi nhà River 08/2024</t>
  </si>
  <si>
    <t>Tiền Internet năm 2024</t>
  </si>
  <si>
    <t>6/2024</t>
  </si>
  <si>
    <t>2. Phải trả Tiền điện</t>
  </si>
  <si>
    <t>3. Phải trả Tiền nước</t>
  </si>
  <si>
    <t>4. Phải trả Tiền Internet</t>
  </si>
  <si>
    <t>10/2024</t>
  </si>
  <si>
    <t>11 tháng lãi</t>
  </si>
  <si>
    <t>HBBAO TRI THANG MAY.</t>
  </si>
  <si>
    <t>HBHD74+HD75 BAO TRI THANG MAY.</t>
  </si>
  <si>
    <t>HBCTY TNHH DAU TU DO HOA DON 1C24TYY SO 18.</t>
  </si>
  <si>
    <t>HBHD SO 1C24THN</t>
  </si>
  <si>
    <t>HB1C24THT 267+268+269.</t>
  </si>
  <si>
    <t>HB1C24TYY 260.</t>
  </si>
  <si>
    <t>HBHD 495</t>
  </si>
  <si>
    <t>HB HD 611, HD 331</t>
  </si>
  <si>
    <t>HD 620</t>
  </si>
  <si>
    <t>SO HD 775, 599, 600</t>
  </si>
  <si>
    <t>KHOA EPIC 7000K</t>
  </si>
  <si>
    <t>HD 830</t>
  </si>
  <si>
    <t>thang máy 11/2024</t>
  </si>
  <si>
    <t>PHƯƠNG ĐÔNG</t>
  </si>
  <si>
    <t>889 (14/10/2024)</t>
  </si>
  <si>
    <t>1.944.000</t>
  </si>
  <si>
    <t>HOÀNG TRIỀU</t>
  </si>
  <si>
    <t>990+991 (06/11)</t>
  </si>
  <si>
    <t>3.888.000</t>
  </si>
  <si>
    <t>HH BOOKING</t>
  </si>
  <si>
    <t>Tháng 10/2024</t>
  </si>
  <si>
    <t>3.905.737</t>
  </si>
  <si>
    <t>6. Phải trả chi phí hoa hồng Booking.com</t>
  </si>
  <si>
    <t xml:space="preserve">5. Phải trả chi phí bảo trì </t>
  </si>
  <si>
    <t>Thang máy, Máy lạnh năm 2024</t>
  </si>
  <si>
    <t>Hoa hồng từ tháng 01 đến 10/2024</t>
  </si>
  <si>
    <t>HBTZ1037A - BHXH T12/2034</t>
  </si>
  <si>
    <t>HBTZ1037A- BHXH T02/2024</t>
  </si>
  <si>
    <t>HBTZ1037A- BHXH T03/2024</t>
  </si>
  <si>
    <t>HBTZ1037A- BHXH T04/2024</t>
  </si>
  <si>
    <t>HBTZ1037A- BHXH T05/2024</t>
  </si>
  <si>
    <t>HBTZ1037A BHXH T06 2024</t>
  </si>
  <si>
    <t>HBTZ1037A BHXH T07 2024</t>
  </si>
  <si>
    <t>TZ1037A- BHXH T09/2024</t>
  </si>
  <si>
    <t>chênh lệch 24 usd do trừ phí</t>
  </si>
  <si>
    <t>CÔNG TY CỔ PHẦN KIÊN LINH VIỆT NAM &gt; DTD</t>
  </si>
  <si>
    <t>Ván sàn gỗ, Phào chân tường</t>
  </si>
  <si>
    <t>-</t>
  </si>
  <si>
    <t>Thanh toán 08/10</t>
  </si>
  <si>
    <t>Thanh toán 10/10</t>
  </si>
  <si>
    <t>CỘNG THANH TOÁN</t>
  </si>
  <si>
    <t>80.536.680</t>
  </si>
  <si>
    <t>Hóa đơn số 02 và số 3</t>
  </si>
  <si>
    <t>3. Phải trả sửa chữa nhà kinh doanh 
lưu trú tại 176/11 Lê Lai - The Haven Lofts (đợt 1)</t>
  </si>
  <si>
    <t>4. Phải trả sửa chữa nhà kinh doanh
 lưu trú tại 382/11 Nguyễn Thị Minh Khai - Cola Homestay (đợt 01)</t>
  </si>
  <si>
    <t>5. Phải trả sửa chữa nhà kinh doanh
 lưu trú tại 02/6A Nguyễn Thị Minh Khai - Cozy Home (đợt 01)</t>
  </si>
  <si>
    <t>6. Phải trả sửa chữa nhà kinh doanh 
lưu trú tại 176/11 Lê Lai - The Haven Lofts (đợt 2)</t>
  </si>
  <si>
    <t>7. Phải trả sửa chữa nhà kinh doanh
 lưu trú tại 40/2 Bàu Cát 1 (đợt 01)</t>
  </si>
  <si>
    <t>8. Phải trả sửa chữa nhà kinh doanh
 lưu trú tại 40/2 Bàu Cát 1 (đợt 02)</t>
  </si>
  <si>
    <t>Bảng lương từ tháng 01 đến 10/204 và
 Lương tháng 13/ 2023</t>
  </si>
  <si>
    <t>BẢNG KÊ TÌNH HÌNH SỬ DỤNG VỐN VAY NGẮN HẠN NƯỚC NGOÀI</t>
  </si>
  <si>
    <t>LIST OF LOAN USAGE</t>
  </si>
  <si>
    <t>176/11 Lê Lai, phường Bến Thành, Quận 01, Tp. Hồ Chí Minh</t>
  </si>
  <si>
    <t>VND</t>
  </si>
  <si>
    <r>
      <t xml:space="preserve">Chủ tài khoản:
</t>
    </r>
    <r>
      <rPr>
        <i/>
        <sz val="11"/>
        <color theme="1"/>
        <rFont val="Times New Roman"/>
        <family val="1"/>
      </rPr>
      <t>Account Name</t>
    </r>
  </si>
  <si>
    <r>
      <t xml:space="preserve">Số tài khoản:
</t>
    </r>
    <r>
      <rPr>
        <i/>
        <sz val="11"/>
        <color theme="1"/>
        <rFont val="Times New Roman"/>
        <family val="1"/>
      </rPr>
      <t xml:space="preserve">Account number </t>
    </r>
  </si>
  <si>
    <r>
      <t xml:space="preserve">Địa chỉ: 
</t>
    </r>
    <r>
      <rPr>
        <i/>
        <sz val="11"/>
        <color theme="1"/>
        <rFont val="Times New Roman"/>
        <family val="1"/>
      </rPr>
      <t>Address</t>
    </r>
  </si>
  <si>
    <r>
      <t xml:space="preserve">Loại tiền: 
</t>
    </r>
    <r>
      <rPr>
        <i/>
        <sz val="11"/>
        <color theme="1"/>
        <rFont val="Times New Roman"/>
        <family val="1"/>
      </rPr>
      <t>Currency</t>
    </r>
  </si>
  <si>
    <r>
      <t xml:space="preserve">Từ/ </t>
    </r>
    <r>
      <rPr>
        <i/>
        <sz val="11"/>
        <color theme="1"/>
        <rFont val="Times New Roman"/>
        <family val="1"/>
      </rPr>
      <t>From</t>
    </r>
    <r>
      <rPr>
        <sz val="12"/>
        <color theme="1"/>
        <rFont val="Times New Roman"/>
        <family val="1"/>
      </rPr>
      <t xml:space="preserve">:  09/01/2024      Đến / </t>
    </r>
    <r>
      <rPr>
        <i/>
        <sz val="11"/>
        <color theme="1"/>
        <rFont val="Times New Roman"/>
        <family val="1"/>
      </rPr>
      <t>To</t>
    </r>
    <r>
      <rPr>
        <sz val="12"/>
        <color theme="1"/>
        <rFont val="Times New Roman"/>
        <family val="1"/>
      </rPr>
      <t>: 01/12/2024</t>
    </r>
  </si>
  <si>
    <t>Interest payment</t>
  </si>
  <si>
    <t xml:space="preserve">Bán USD chuyển TK VND </t>
  </si>
  <si>
    <t>Cty TNHH DAU TU DO chuyển tiền nội bộ</t>
  </si>
  <si>
    <t>Chi phí sửa chữa nhà Haven - Hóa đơn 09 (11/06/2024)</t>
  </si>
  <si>
    <t>Chi phí sửa chữa nhà Haven - Cọc hóa đơn 25 (27/7/2024)</t>
  </si>
  <si>
    <t>Chi phí sửa chữa nhà Haven - Hóa đơn 25 (27/7/2024)</t>
  </si>
  <si>
    <t>Chi phí sửa chữa nhà Bàu Cát - Cọc hóa đơn 31 (19/8/2024)</t>
  </si>
  <si>
    <t>Chi phí sửa chữa nhà Bàu Cát - Cọc hóa đơn 38 (11/10/2024)</t>
  </si>
  <si>
    <t>Chi phí sửa chữa nhà Bàu Cát - Hóa đơn 38 (11/10/2024)</t>
  </si>
  <si>
    <t>Chi phí sửa chữa nhà Bàu Cát - Hóa đơn 31 (19/8/2024)</t>
  </si>
  <si>
    <t>Chi phí sửa chữa nhà Bàu Cát - Cọc hóa đơn 43 (04/11/2024)</t>
  </si>
  <si>
    <t>HĐ 02 Minh Gỗ</t>
  </si>
  <si>
    <t>HĐ 03Minh Gỗ</t>
  </si>
  <si>
    <t>Chi phí sửa chữa nhà Bàu Cát - Hóa đơn 02 (01/11/2024)</t>
  </si>
  <si>
    <t>Chi phí sửa chữa nhà Bàu Cát - Hóa đơn 43 (04/11/2024)</t>
  </si>
  <si>
    <t>Chi lương  nhân viên tháng 10/2024</t>
  </si>
  <si>
    <t>Chi lương  nhân viên tháng 3/2024</t>
  </si>
  <si>
    <t>Chi lương  nhân viên tháng 4/2024</t>
  </si>
  <si>
    <t>Chi lương  nhân viên tháng 5/2024</t>
  </si>
  <si>
    <t>Chi lương  nhân viên tháng 6/2024</t>
  </si>
  <si>
    <t>Chi lương  nhân viên tháng 7/2024</t>
  </si>
  <si>
    <t>Chi lương  nhân viên tháng 8/2024</t>
  </si>
  <si>
    <t>Chi lương  nhân viên tháng 9/2024</t>
  </si>
  <si>
    <t>IB THANH TOAN DIEN CHO PE01000120109 KY 11/24(1): 12625281;</t>
  </si>
  <si>
    <t>IB THANH TOAN DIEN CHO PE01000104845 KY 11/24(1): 2462899;</t>
  </si>
  <si>
    <t>IB THANH TOAN DIEN CHO PE01000077706 KY 11/24(1): 8360197;</t>
  </si>
  <si>
    <t>IB THANH TOAN DIEN CHO PE01000017992 KY 11/24(1): 12260602;</t>
  </si>
  <si>
    <t>Thanh toán số dư t/k the Visa Business credit card</t>
  </si>
  <si>
    <t>THANH TOAN TRUYEN HINH, MA KHACH HANG 0031703850A, KY (THANG) 11/2024</t>
  </si>
  <si>
    <t>THANH TOAN TRUYEN HINH, MA KHACH HANG 0032201351A, KY (THANG) 11/2024</t>
  </si>
  <si>
    <t>THANH TOAN TRUYEN HINH, MA KHACH HANG 0032201352A, KY (THANG) 11/2024</t>
  </si>
  <si>
    <t>Chi phí sửa chữa nhà Haven - 
Cọc hóa đơn 09 (11/06/2024)</t>
  </si>
  <si>
    <t>Chi phí sửa chữa nhà Z. Home - 
Cọc hóa đơn 11+12 (15+17/06/2024)</t>
  </si>
  <si>
    <t>Chi hoa hồng OTA tháng 02/2024</t>
  </si>
  <si>
    <t>Chi lương  nhân viên tháng 13/2023</t>
  </si>
  <si>
    <t>Chi lương  nhân viên tháng 02/2024</t>
  </si>
  <si>
    <t>Chi hoa hồng OTA tháng 03/2024</t>
  </si>
  <si>
    <t>Chi hoa hồng OTA tháng 04/2024</t>
  </si>
  <si>
    <t>Chi hoa hồng OTA tháng 05/2024</t>
  </si>
  <si>
    <t>Chi hoa hồng OTA tháng 06/2024</t>
  </si>
  <si>
    <t>Chi hoa hồng OTA tháng 07/2024</t>
  </si>
  <si>
    <t>Chi hoa hồng OTA tháng 08/2024</t>
  </si>
  <si>
    <t>Chi hoa hồng OTA tháng 09/2024</t>
  </si>
  <si>
    <t>Chi hoa hồng OTA tháng 10/2024</t>
  </si>
  <si>
    <t>HB CHI HO LUONG THANG 12/2023</t>
  </si>
  <si>
    <t>HB CHI HO LUONG THANG 11/2024</t>
  </si>
  <si>
    <t>HD889</t>
  </si>
  <si>
    <t>HD990+991</t>
  </si>
  <si>
    <t>Chủ tài khoản: CTY TNHH DAU TU DO</t>
  </si>
  <si>
    <t>Địa chỉ: 176/11 LE LAI P. BEN THANH Quan 1 Thanh pho Ho Chi Minh</t>
  </si>
  <si>
    <t/>
  </si>
  <si>
    <t>BẢNG SAO KÊ GIAO DỊCH - Số tài khoản (VND): 216632659</t>
  </si>
  <si>
    <t>Tháng: 11    Năm: 2024</t>
  </si>
  <si>
    <t>Số dư đầu</t>
  </si>
  <si>
    <t>(-) Tổng tiền rút ra</t>
  </si>
  <si>
    <t>(+) Tổng tiền gửi vào</t>
  </si>
  <si>
    <t>Số dư cuối</t>
  </si>
  <si>
    <t>12,649,377.00</t>
  </si>
  <si>
    <t>462,663,413.00</t>
  </si>
  <si>
    <t>464,224,467.00</t>
  </si>
  <si>
    <t>14,210,431.00</t>
  </si>
  <si>
    <t>Ngày giao dịch</t>
  </si>
  <si>
    <t>Số GD</t>
  </si>
  <si>
    <t>Nội dung giao dịch</t>
  </si>
  <si>
    <t>Số tiền rút ra</t>
  </si>
  <si>
    <t>Số tiền gửi vào</t>
  </si>
  <si>
    <t>Số dư</t>
  </si>
  <si>
    <t>Tên TK đối ứng</t>
  </si>
  <si>
    <t>TK đối ứng</t>
  </si>
  <si>
    <t>01/11/2024</t>
  </si>
  <si>
    <t>31/10/2024 21:43:34</t>
  </si>
  <si>
    <t>5950</t>
  </si>
  <si>
    <t>NTDT+KB:0133-KBNN QUAN 1 - TP HO CHI MINH+NGAYNT:31102024+MST:0313805387+DBHC:760HH+TKNS:7111+CQT:1056285+LTHUE:01(C:754-TM:1701-KT:00/Q3/2024-ST:1799562-GCHU:)</t>
  </si>
  <si>
    <t>04/11/2024</t>
  </si>
  <si>
    <t>02/11/2024 16:35:37</t>
  </si>
  <si>
    <t>5951</t>
  </si>
  <si>
    <t>IB PHAM CONG LUAN CHUYEN KHOAN</t>
  </si>
  <si>
    <t>PHAM CONG LUAN</t>
  </si>
  <si>
    <t>33329637</t>
  </si>
  <si>
    <t>02/11/2024 18:04:18</t>
  </si>
  <si>
    <t>5952</t>
  </si>
  <si>
    <t>LE NHAT MINH ZHOME FT24307882055769 GD 776556-110224 18:04:18</t>
  </si>
  <si>
    <t>VND-TGTT-LE NHAT MINH</t>
  </si>
  <si>
    <t>19030355815010</t>
  </si>
  <si>
    <t>02/11/2024 20:49:06</t>
  </si>
  <si>
    <t>5953</t>
  </si>
  <si>
    <t>JU CHIA HUI RIVER GD 559891-110224 20:49:06</t>
  </si>
  <si>
    <t>JU CHIA HUI</t>
  </si>
  <si>
    <t>0411046262071</t>
  </si>
  <si>
    <t>04/11/2024 10:11:19</t>
  </si>
  <si>
    <t>5954</t>
  </si>
  <si>
    <t>GNOL 222.04112024 459261519</t>
  </si>
  <si>
    <t>5955</t>
  </si>
  <si>
    <t>IB THANH TOAN TIEN HANG, HD 43, 240727_03/DDH.</t>
  </si>
  <si>
    <t>05/11/2024</t>
  </si>
  <si>
    <t>04/11/2024 20:54:46</t>
  </si>
  <si>
    <t>5956</t>
  </si>
  <si>
    <t>CK VAO DTD.</t>
  </si>
  <si>
    <t>04/11/2024 21:36:29</t>
  </si>
  <si>
    <t>5957</t>
  </si>
  <si>
    <t>HB CHI HO LUONG THANG 10/2024</t>
  </si>
  <si>
    <t>05/11/2024 14:42:41</t>
  </si>
  <si>
    <t>5958</t>
  </si>
  <si>
    <t>CHI NHANH CONG TY TNHH NEXIA STT TAI MIEN NAM COC LAU 3 NG VAN NG - C NGA 13 DEN 18</t>
  </si>
  <si>
    <t>06/11/2024</t>
  </si>
  <si>
    <t>05/11/2024 23:17:58</t>
  </si>
  <si>
    <t>5959</t>
  </si>
  <si>
    <t>IB LUAN CHUYEN KHOAN E1*2 NGAY</t>
  </si>
  <si>
    <t>08/11/2024</t>
  </si>
  <si>
    <t>08/11/2024 10:41:37</t>
  </si>
  <si>
    <t>5960</t>
  </si>
  <si>
    <t>09/11/2024</t>
  </si>
  <si>
    <t>09/11/2024 11:38:49</t>
  </si>
  <si>
    <t>5961</t>
  </si>
  <si>
    <t>UNG THEM T11 19.244K + T10 DU 736K. TC 20,000K.</t>
  </si>
  <si>
    <t>09/11/2024 11:38:51</t>
  </si>
  <si>
    <t>5962</t>
  </si>
  <si>
    <t>ID 1860820 INV 1620672370 VND 1,071,018 ID 3554683 INV 1620660556 VND 2,155,345  ID 4635748 INV 1620664427  VND 431,827 ID 6675417 INV 1620618052  VND 247,547  SUM 3,905,737</t>
  </si>
  <si>
    <t>09/11/2024 11:38:54</t>
  </si>
  <si>
    <t>5963</t>
  </si>
  <si>
    <t>TZ 1037A BHXHT11/2024</t>
  </si>
  <si>
    <t>09/11/2024 11:38:57</t>
  </si>
  <si>
    <t>5964</t>
  </si>
  <si>
    <t>09/11/2024 11:39:00</t>
  </si>
  <si>
    <t>5965</t>
  </si>
  <si>
    <t>5966</t>
  </si>
  <si>
    <t>09/11/2024 11:39:01</t>
  </si>
  <si>
    <t>5967</t>
  </si>
  <si>
    <t>09/11/2024 11:39:02</t>
  </si>
  <si>
    <t>5968</t>
  </si>
  <si>
    <t>09/11/2024 11:39:03</t>
  </si>
  <si>
    <t>5969</t>
  </si>
  <si>
    <t>09/11/2024 11:41:35</t>
  </si>
  <si>
    <t>5970</t>
  </si>
  <si>
    <t>09/11/2024 11:41:38</t>
  </si>
  <si>
    <t>5971</t>
  </si>
  <si>
    <t>09/11/2024 11:41:40</t>
  </si>
  <si>
    <t>5972</t>
  </si>
  <si>
    <t>09/11/2024 11:41:42</t>
  </si>
  <si>
    <t>5973</t>
  </si>
  <si>
    <t>09/11/2024 11:41:45</t>
  </si>
  <si>
    <t>5974</t>
  </si>
  <si>
    <t>09/11/2024 11:41:47</t>
  </si>
  <si>
    <t>5975</t>
  </si>
  <si>
    <t>09/11/2024 11:41:50</t>
  </si>
  <si>
    <t>5976</t>
  </si>
  <si>
    <t>09/11/2024 11:41:52</t>
  </si>
  <si>
    <t>5977</t>
  </si>
  <si>
    <t>11/11/2024</t>
  </si>
  <si>
    <t>09/11/2024 15:15:08</t>
  </si>
  <si>
    <t>5978</t>
  </si>
  <si>
    <t>VU THI HANG COLA FT24314913689010 GD 347175-110924 15:15:07</t>
  </si>
  <si>
    <t>VND-TGTT-VU THI HANG</t>
  </si>
  <si>
    <t>19034847125015</t>
  </si>
  <si>
    <t>09/11/2024 16:06:03</t>
  </si>
  <si>
    <t>5979</t>
  </si>
  <si>
    <t>THU PHI DICH VU SMS BANKING SO DIEN THOAI 0903999436 KY 10/2024</t>
  </si>
  <si>
    <t>10/11/2024 00:17:46</t>
  </si>
  <si>
    <t>5980</t>
  </si>
  <si>
    <t>DDH KLF0710 - LAN 3</t>
  </si>
  <si>
    <t>11/11/2024 12:38:10</t>
  </si>
  <si>
    <t>5981</t>
  </si>
  <si>
    <t>NGUYEN HOANG MAI THU CHUYEN TIEN GD 898025-111124 12:38:09</t>
  </si>
  <si>
    <t>NGUYEN HOANG MAI THU</t>
  </si>
  <si>
    <t>19914479999</t>
  </si>
  <si>
    <t>13/11/2024</t>
  </si>
  <si>
    <t>13/11/2024 08:37:01</t>
  </si>
  <si>
    <t>5982</t>
  </si>
  <si>
    <t>HANG ZHOME GD 059770-111324 08:37:01</t>
  </si>
  <si>
    <t>NGUYEN THI THANH HANG</t>
  </si>
  <si>
    <t>140079847</t>
  </si>
  <si>
    <t>13/11/2024 09:47:46</t>
  </si>
  <si>
    <t>5983</t>
  </si>
  <si>
    <t>TT HD 1C24TKL 3</t>
  </si>
  <si>
    <t>13/11/2024 11:24:54</t>
  </si>
  <si>
    <t>5984</t>
  </si>
  <si>
    <t>CTY TNHH DAU TU DO#0313805387#THU DUE TKV448748459##</t>
  </si>
  <si>
    <t>14/11/2024</t>
  </si>
  <si>
    <t>14/11/2024 12:04:49</t>
  </si>
  <si>
    <t>5985</t>
  </si>
  <si>
    <t>LONG NGUYEN - COZY FT24319883923731 GD 339184-111424 12:04:48</t>
  </si>
  <si>
    <t xml:space="preserve">VND-TGTT-NGUYEN THANH LONG </t>
  </si>
  <si>
    <t>19133308134017</t>
  </si>
  <si>
    <t>14/11/2024 17:03:58</t>
  </si>
  <si>
    <t>5986</t>
  </si>
  <si>
    <t>CHI NHANH CONG TY TNHH NEXIA STT TAI MIEN NAM HOTEL CONG TAC C NGA</t>
  </si>
  <si>
    <t>21/11/2024</t>
  </si>
  <si>
    <t>21/11/2024 16:57:19</t>
  </si>
  <si>
    <t>5987</t>
  </si>
  <si>
    <t>CHI NHANH CONG TY TNHH NEXIA STT TAI MIEN NAM DO - KS CONG TAC C NGA PHAN GTGT</t>
  </si>
  <si>
    <t>23/11/2024</t>
  </si>
  <si>
    <t>23/11/2024 10:48:31</t>
  </si>
  <si>
    <t>5988</t>
  </si>
  <si>
    <t>TRAN LAM THANH THIEN  COLA FT24328900043009 GD 604431-112324 10:48:30</t>
  </si>
  <si>
    <t xml:space="preserve">VND-TGTT-TRAN LAM THANH THIEN </t>
  </si>
  <si>
    <t>19032749001011</t>
  </si>
  <si>
    <t>25/11/2024</t>
  </si>
  <si>
    <t>25/11/2024 20:59:47</t>
  </si>
  <si>
    <t>5989</t>
  </si>
  <si>
    <t>##LAI NHAP VON#</t>
  </si>
  <si>
    <t>Bảo trì thang máy - HD889</t>
  </si>
  <si>
    <t>Bảo trì thang máy  - HD990+991</t>
  </si>
  <si>
    <t>TT KHACH SAN-110924-10:05:19 369831</t>
  </si>
  <si>
    <t>Cước internet Viettel 12 tháng +2 (8/24 đến 10/25)</t>
  </si>
  <si>
    <t>HBCTY  (T008_GFTTH_DOCTDT2). THANH TOAN CUOC INTERNET.</t>
  </si>
  <si>
    <t>HBCTY 3 (T008_GFTTH_DOCTDT3). THANH TOAN CUOC INTERNET.</t>
  </si>
  <si>
    <t>CỘNG</t>
  </si>
  <si>
    <r>
      <t xml:space="preserve">STT
</t>
    </r>
    <r>
      <rPr>
        <b/>
        <i/>
        <sz val="11"/>
        <color theme="1"/>
        <rFont val="Times New Roman"/>
        <family val="1"/>
      </rPr>
      <t>No</t>
    </r>
  </si>
  <si>
    <r>
      <t xml:space="preserve">Ngày
</t>
    </r>
    <r>
      <rPr>
        <b/>
        <i/>
        <sz val="11"/>
        <color theme="1"/>
        <rFont val="Times New Roman"/>
        <family val="1"/>
      </rPr>
      <t>Date</t>
    </r>
  </si>
  <si>
    <r>
      <t xml:space="preserve">Nội dung chi tiết
</t>
    </r>
    <r>
      <rPr>
        <b/>
        <i/>
        <sz val="11"/>
        <color theme="1"/>
        <rFont val="Times New Roman"/>
        <family val="1"/>
      </rPr>
      <t>Transactions in detail</t>
    </r>
  </si>
  <si>
    <r>
      <t xml:space="preserve">Số tiền ghi nợ
</t>
    </r>
    <r>
      <rPr>
        <b/>
        <i/>
        <sz val="11"/>
        <color theme="1"/>
        <rFont val="Times New Roman"/>
        <family val="1"/>
      </rPr>
      <t>Debit</t>
    </r>
  </si>
  <si>
    <r>
      <t xml:space="preserve">Số tiền ghi có
</t>
    </r>
    <r>
      <rPr>
        <b/>
        <i/>
        <sz val="11"/>
        <color theme="1"/>
        <rFont val="Times New Roman"/>
        <family val="1"/>
      </rPr>
      <t>Credit</t>
    </r>
  </si>
  <si>
    <t>Xác nhận của đại diện công ty</t>
  </si>
  <si>
    <t xml:space="preserve">Confirmation of the Company Representative </t>
  </si>
  <si>
    <t>DO INVESTMENTS COMPANY LIMITED</t>
  </si>
  <si>
    <r>
      <t xml:space="preserve">CÔNG TY TNHH ĐẦU TƯ ĐỖ
</t>
    </r>
    <r>
      <rPr>
        <i/>
        <sz val="11"/>
        <color theme="1"/>
        <rFont val="Times New Roman"/>
        <family val="1"/>
      </rPr>
      <t>DO INVESTMENTS COMPANY LIMITED</t>
    </r>
  </si>
  <si>
    <r>
      <t xml:space="preserve">1042855165
</t>
    </r>
    <r>
      <rPr>
        <i/>
        <sz val="11"/>
        <color theme="1"/>
        <rFont val="Times New Roman"/>
        <family val="1"/>
      </rPr>
      <t>1042855165</t>
    </r>
  </si>
  <si>
    <r>
      <t xml:space="preserve">176/11 Lê Lai, phường Bến Thành, Quận 01, Tp. Hồ Chí Minh
</t>
    </r>
    <r>
      <rPr>
        <i/>
        <sz val="11"/>
        <color theme="1"/>
        <rFont val="Times New Roman"/>
        <family val="1"/>
      </rPr>
      <t>No.176/11 Le Lai Street, Ben Thanh Ward, District 1, Ho Chi Minh City, Vietnam</t>
    </r>
  </si>
  <si>
    <r>
      <t xml:space="preserve">VND
</t>
    </r>
    <r>
      <rPr>
        <i/>
        <sz val="11"/>
        <color theme="1"/>
        <rFont val="Times New Roman"/>
        <family val="1"/>
      </rPr>
      <t>VND</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</si>
</sst>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
    <numFmt numFmtId="165" formatCode="_(* #,##0_);_(* \(#,##0\);_(* &quot;-&quot;??_);_(@_)"/>
  </numFmts>
  <fonts count="4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1"/>
      <name val="Times New Roman"/>
      <family val="1"/>
    </font>
    <font>
      <sz val="12"/>
      <color theme="1"/>
      <name val="Times New Roman"/>
      <family val="1"/>
    </font>
    <font>
      <sz val="14"/>
      <color theme="1"/>
      <name val="Times New Roman"/>
      <family val="1"/>
    </font>
    <font>
      <sz val="10"/>
      <color theme="1"/>
      <name val="Times New Roman"/>
      <family val="1"/>
    </font>
    <font>
      <b/>
      <sz val="12"/>
      <color theme="1"/>
      <name val="Times New Roman"/>
      <family val="1"/>
    </font>
    <font>
      <b/>
      <sz val="14"/>
      <color theme="1"/>
      <name val="Times New Roman"/>
      <family val="1"/>
    </font>
    <font>
      <i/>
      <sz val="13"/>
      <color theme="1"/>
      <name val="Times New Roman"/>
      <family val="1"/>
    </font>
    <font>
      <i/>
      <sz val="12"/>
      <color theme="1"/>
      <name val="Times New Roman"/>
      <family val="1"/>
    </font>
    <font>
      <sz val="8"/>
      <color theme="1"/>
      <name val="Times New Roman"/>
      <family val="1"/>
    </font>
    <font>
      <sz val="11"/>
      <color rgb="FFFF0000"/>
      <name val="Times New Roman"/>
      <family val="1"/>
    </font>
    <font>
      <b/>
      <sz val="10"/>
      <color theme="1"/>
      <name val="Times New Roman"/>
      <family val="1"/>
    </font>
    <font>
      <b/>
      <sz val="8"/>
      <color theme="1"/>
      <name val="Times New Roman"/>
      <family val="1"/>
    </font>
    <font>
      <b/>
      <sz val="11"/>
      <color theme="1"/>
      <name val="Times New Roman"/>
      <family val="1"/>
    </font>
    <font>
      <b/>
      <sz val="12"/>
      <color theme="1"/>
      <name val="Arial"/>
      <family val="2"/>
    </font>
    <font>
      <sz val="12"/>
      <color theme="1"/>
      <name val="Arial"/>
      <family val="2"/>
    </font>
    <font>
      <sz val="11"/>
      <color rgb="FFFF00FF"/>
      <name val="Calibri"/>
      <family val="2"/>
      <scheme val="minor"/>
    </font>
    <font>
      <sz val="11"/>
      <color rgb="FF6AA84F"/>
      <name val="Calibri"/>
      <family val="2"/>
      <scheme val="minor"/>
    </font>
    <font>
      <sz val="11"/>
      <color rgb="FF00FF00"/>
      <name val="Calibri"/>
      <family val="2"/>
      <scheme val="minor"/>
    </font>
    <font>
      <sz val="11"/>
      <color rgb="FF0000FF"/>
      <name val="Calibri"/>
      <family val="2"/>
      <scheme val="minor"/>
    </font>
    <font>
      <sz val="11"/>
      <color rgb="FF4A86E8"/>
      <name val="Calibri"/>
      <family val="2"/>
      <scheme val="minor"/>
    </font>
    <font>
      <b/>
      <sz val="11"/>
      <color rgb="FFF6B26B"/>
      <name val="Calibri"/>
      <family val="2"/>
      <scheme val="minor"/>
    </font>
    <font>
      <sz val="11"/>
      <color theme="1"/>
      <name val="Arial"/>
      <family val="2"/>
    </font>
    <font>
      <sz val="10"/>
      <color theme="1"/>
      <name val="Calibri"/>
      <family val="2"/>
      <scheme val="minor"/>
    </font>
    <font>
      <b/>
      <sz val="10"/>
      <color theme="1"/>
      <name val="Calibri"/>
      <family val="2"/>
      <scheme val="minor"/>
    </font>
    <font>
      <sz val="11"/>
      <color rgb="FFFF00FF"/>
      <name val="Arial"/>
      <family val="2"/>
    </font>
    <font>
      <b/>
      <sz val="11"/>
      <color theme="1"/>
      <name val="Arial"/>
      <family val="2"/>
    </font>
    <font>
      <sz val="10"/>
      <color theme="9" tint="-0.249977111117893"/>
      <name val="Times New Roman"/>
      <family val="1"/>
    </font>
    <font>
      <sz val="8"/>
      <color theme="9" tint="-0.249977111117893"/>
      <name val="Times New Roman"/>
      <family val="1"/>
    </font>
    <font>
      <sz val="11"/>
      <color theme="9" tint="-0.249977111117893"/>
      <name val="Times New Roman"/>
      <family val="1"/>
    </font>
    <font>
      <sz val="11"/>
      <name val="Times New Roman"/>
      <family val="1"/>
    </font>
    <font>
      <sz val="12"/>
      <color rgb="FFFF0000"/>
      <name val="Times New Roman"/>
      <family val="1"/>
    </font>
    <font>
      <sz val="10"/>
      <color theme="1"/>
      <name val="Arial"/>
      <family val="2"/>
    </font>
    <font>
      <i/>
      <sz val="11"/>
      <color theme="1"/>
      <name val="Times New Roman"/>
      <family val="1"/>
    </font>
    <font>
      <sz val="12"/>
      <color indexed="8"/>
      <name val="Arial"/>
      <family val="2"/>
    </font>
    <font>
      <sz val="12"/>
      <color theme="3" tint="0.39997558519241921"/>
      <name val="Arial"/>
      <family val="2"/>
    </font>
    <font>
      <sz val="10"/>
      <color theme="3" tint="0.39997558519241921"/>
      <name val="Calibri"/>
      <family val="2"/>
      <scheme val="minor"/>
    </font>
    <font>
      <sz val="14"/>
      <color indexed="8"/>
      <name val="Arial"/>
      <family val="2"/>
    </font>
    <font>
      <b/>
      <sz val="12"/>
      <color indexed="8"/>
      <name val="Arial"/>
      <family val="2"/>
    </font>
    <font>
      <b/>
      <i/>
      <sz val="11"/>
      <color theme="1"/>
      <name val="Times New Roman"/>
      <family val="1"/>
    </font>
    <font>
      <sz val="13"/>
      <color theme="1"/>
      <name val="Times New Roman"/>
      <family val="1"/>
    </font>
  </fonts>
  <fills count="3">
    <fill>
      <patternFill patternType="none"/>
    </fill>
    <fill>
      <patternFill patternType="gray125"/>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000000"/>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000000"/>
      </right>
      <top style="medium">
        <color rgb="FF000000"/>
      </top>
      <bottom style="medium">
        <color rgb="FF000000"/>
      </bottom>
      <diagonal/>
    </border>
    <border>
      <left/>
      <right style="medium">
        <color rgb="FF000000"/>
      </right>
      <top/>
      <bottom/>
      <diagonal/>
    </border>
    <border>
      <left style="dotted">
        <color rgb="FF000000"/>
      </left>
      <right style="dotted">
        <color rgb="FF000000"/>
      </right>
      <top style="dotted">
        <color rgb="FF000000"/>
      </top>
      <bottom style="dotted">
        <color rgb="FF000000"/>
      </bottom>
      <diagonal/>
    </border>
    <border>
      <left style="dotted">
        <color rgb="FF000000"/>
      </left>
      <right style="dotted">
        <color rgb="FF000000"/>
      </right>
      <top style="medium">
        <color rgb="FFCCCCCC"/>
      </top>
      <bottom style="dotted">
        <color rgb="FF000000"/>
      </bottom>
      <diagonal/>
    </border>
    <border>
      <left style="medium">
        <color rgb="FF000000"/>
      </left>
      <right style="medium">
        <color rgb="FF000000"/>
      </right>
      <top/>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top style="medium">
        <color rgb="FFCCCCCC"/>
      </top>
      <bottom style="medium">
        <color rgb="FF000000"/>
      </bottom>
      <diagonal/>
    </border>
    <border>
      <left/>
      <right/>
      <top style="medium">
        <color rgb="FFCCCCCC"/>
      </top>
      <bottom style="medium">
        <color rgb="FF000000"/>
      </bottom>
      <diagonal/>
    </border>
    <border>
      <left/>
      <right style="medium">
        <color rgb="FFCCCCCC"/>
      </right>
      <top style="medium">
        <color rgb="FFCCCCCC"/>
      </top>
      <bottom style="medium">
        <color rgb="FF000000"/>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s>
  <cellStyleXfs count="2">
    <xf numFmtId="0" fontId="0" fillId="0" borderId="0"/>
    <xf numFmtId="43" fontId="1" fillId="0" borderId="0" applyFont="0" applyFill="0" applyBorder="0" applyAlignment="0" applyProtection="0"/>
  </cellStyleXfs>
  <cellXfs count="226">
    <xf numFmtId="0" fontId="0" fillId="0" borderId="0" xfId="0"/>
    <xf numFmtId="0" fontId="4" fillId="0" borderId="0" xfId="0" applyFont="1"/>
    <xf numFmtId="0" fontId="6" fillId="0" borderId="0" xfId="0" applyFont="1" applyAlignment="1">
      <alignment vertical="center"/>
    </xf>
    <xf numFmtId="0" fontId="8" fillId="0" borderId="0" xfId="0" applyFont="1" applyAlignment="1">
      <alignment vertical="center"/>
    </xf>
    <xf numFmtId="0" fontId="4" fillId="0" borderId="0" xfId="0" applyFont="1" applyAlignment="1">
      <alignment horizontal="center"/>
    </xf>
    <xf numFmtId="0" fontId="12" fillId="0" borderId="0" xfId="0" applyFont="1"/>
    <xf numFmtId="0" fontId="4" fillId="0" borderId="0" xfId="0" applyFont="1" applyAlignment="1">
      <alignment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164" fontId="4" fillId="0" borderId="1" xfId="0" quotePrefix="1" applyNumberFormat="1"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vertical="center"/>
    </xf>
    <xf numFmtId="0" fontId="4" fillId="0" borderId="1" xfId="0" quotePrefix="1" applyFont="1" applyBorder="1" applyAlignment="1">
      <alignment horizontal="center" vertical="center"/>
    </xf>
    <xf numFmtId="165" fontId="4" fillId="0" borderId="1" xfId="1" applyNumberFormat="1" applyFont="1" applyBorder="1" applyAlignment="1">
      <alignment horizontal="center" vertical="center"/>
    </xf>
    <xf numFmtId="0" fontId="4" fillId="0" borderId="1" xfId="0" applyFont="1" applyBorder="1" applyAlignment="1">
      <alignment horizontal="center" vertical="center"/>
    </xf>
    <xf numFmtId="165" fontId="4" fillId="0" borderId="1" xfId="1" applyNumberFormat="1" applyFont="1" applyBorder="1" applyAlignment="1">
      <alignment vertical="center"/>
    </xf>
    <xf numFmtId="165" fontId="7" fillId="0" borderId="1" xfId="1" applyNumberFormat="1" applyFont="1" applyBorder="1" applyAlignment="1">
      <alignment horizontal="center" vertical="center"/>
    </xf>
    <xf numFmtId="0" fontId="12" fillId="0" borderId="1" xfId="0" applyFont="1" applyBorder="1" applyAlignment="1">
      <alignment vertical="center"/>
    </xf>
    <xf numFmtId="0" fontId="12" fillId="0" borderId="1" xfId="0" applyFont="1" applyBorder="1" applyAlignment="1">
      <alignment vertical="center" wrapText="1"/>
    </xf>
    <xf numFmtId="0" fontId="16" fillId="0" borderId="1" xfId="0" applyFont="1" applyBorder="1" applyAlignment="1">
      <alignment horizontal="center" vertical="center"/>
    </xf>
    <xf numFmtId="165" fontId="16" fillId="0" borderId="1" xfId="1" applyNumberFormat="1" applyFont="1" applyBorder="1" applyAlignment="1">
      <alignment horizontal="center" vertical="center"/>
    </xf>
    <xf numFmtId="165" fontId="16" fillId="0" borderId="1" xfId="1" applyNumberFormat="1" applyFont="1" applyBorder="1" applyAlignment="1">
      <alignment vertical="center"/>
    </xf>
    <xf numFmtId="0" fontId="4" fillId="0" borderId="0" xfId="0" applyFont="1" applyAlignment="1">
      <alignment horizontal="center" vertical="center"/>
    </xf>
    <xf numFmtId="165" fontId="4" fillId="0" borderId="0" xfId="1" applyNumberFormat="1" applyFont="1" applyAlignment="1">
      <alignment horizontal="center" vertical="center"/>
    </xf>
    <xf numFmtId="165" fontId="4" fillId="0" borderId="0" xfId="1" applyNumberFormat="1" applyFont="1" applyAlignment="1">
      <alignment vertical="center"/>
    </xf>
    <xf numFmtId="0" fontId="12" fillId="0" borderId="0" xfId="0" applyFont="1" applyAlignment="1">
      <alignment vertical="center"/>
    </xf>
    <xf numFmtId="0" fontId="0" fillId="0" borderId="8" xfId="0" applyBorder="1" applyAlignment="1">
      <alignment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0" fillId="0" borderId="11" xfId="0" applyBorder="1" applyAlignment="1">
      <alignment vertical="center" wrapText="1"/>
    </xf>
    <xf numFmtId="0" fontId="3" fillId="2" borderId="12" xfId="0" applyFont="1" applyFill="1" applyBorder="1" applyAlignment="1">
      <alignment horizontal="center" vertical="center" wrapText="1"/>
    </xf>
    <xf numFmtId="0" fontId="0" fillId="0" borderId="13" xfId="0" applyBorder="1" applyAlignment="1">
      <alignment horizontal="center" vertical="center" wrapText="1"/>
    </xf>
    <xf numFmtId="0" fontId="17" fillId="0" borderId="13" xfId="0" applyFont="1" applyBorder="1" applyAlignment="1">
      <alignment horizontal="center" vertical="center" wrapText="1"/>
    </xf>
    <xf numFmtId="0" fontId="0" fillId="0" borderId="13" xfId="0" applyBorder="1" applyAlignment="1">
      <alignment vertical="center" wrapText="1"/>
    </xf>
    <xf numFmtId="0" fontId="8" fillId="0" borderId="14" xfId="0" applyFont="1" applyBorder="1" applyAlignment="1">
      <alignment horizontal="center" vertical="center" wrapText="1"/>
    </xf>
    <xf numFmtId="0" fontId="18" fillId="0" borderId="12" xfId="0" applyFont="1" applyBorder="1" applyAlignment="1">
      <alignment horizontal="center" vertical="center" wrapText="1"/>
    </xf>
    <xf numFmtId="14" fontId="0" fillId="0" borderId="0" xfId="0" applyNumberFormat="1"/>
    <xf numFmtId="14" fontId="18" fillId="0" borderId="13" xfId="0" applyNumberFormat="1" applyFont="1" applyBorder="1" applyAlignment="1">
      <alignment horizontal="center" vertical="center" wrapText="1"/>
    </xf>
    <xf numFmtId="0" fontId="18" fillId="0" borderId="13" xfId="0" applyFont="1" applyBorder="1" applyAlignment="1">
      <alignment vertical="center" wrapText="1"/>
    </xf>
    <xf numFmtId="0" fontId="0" fillId="0" borderId="13" xfId="0" applyBorder="1" applyAlignment="1">
      <alignment horizontal="right" vertical="center" wrapText="1"/>
    </xf>
    <xf numFmtId="0" fontId="19" fillId="0" borderId="13" xfId="0" applyFont="1" applyBorder="1" applyAlignment="1">
      <alignment horizontal="right" vertical="center" wrapText="1"/>
    </xf>
    <xf numFmtId="0" fontId="19" fillId="0" borderId="13" xfId="0" applyFont="1" applyBorder="1" applyAlignment="1">
      <alignment horizontal="center" vertical="center" wrapText="1"/>
    </xf>
    <xf numFmtId="0" fontId="19" fillId="0" borderId="13" xfId="0" applyFont="1" applyBorder="1" applyAlignment="1">
      <alignment vertical="center" wrapText="1"/>
    </xf>
    <xf numFmtId="0" fontId="20" fillId="0" borderId="13" xfId="0" applyFont="1" applyBorder="1" applyAlignment="1">
      <alignment horizontal="right" vertical="center" wrapText="1"/>
    </xf>
    <xf numFmtId="0" fontId="20" fillId="0" borderId="13" xfId="0" applyFont="1" applyBorder="1" applyAlignment="1">
      <alignment horizontal="center" vertical="center" wrapText="1"/>
    </xf>
    <xf numFmtId="0" fontId="20" fillId="0" borderId="13" xfId="0" applyFont="1" applyBorder="1" applyAlignment="1">
      <alignment vertical="center" wrapText="1"/>
    </xf>
    <xf numFmtId="0" fontId="21" fillId="0" borderId="13" xfId="0" applyFont="1" applyBorder="1" applyAlignment="1">
      <alignment horizontal="right" vertical="center" wrapText="1"/>
    </xf>
    <xf numFmtId="0" fontId="21" fillId="0" borderId="13" xfId="0" applyFont="1" applyBorder="1" applyAlignment="1">
      <alignment horizontal="center" vertical="center" wrapText="1"/>
    </xf>
    <xf numFmtId="0" fontId="21" fillId="0" borderId="13" xfId="0" applyFont="1" applyBorder="1" applyAlignment="1">
      <alignment vertical="center" wrapText="1"/>
    </xf>
    <xf numFmtId="0" fontId="22" fillId="0" borderId="13" xfId="0" applyFont="1" applyBorder="1" applyAlignment="1">
      <alignment horizontal="right" vertical="center" wrapText="1"/>
    </xf>
    <xf numFmtId="0" fontId="23" fillId="0" borderId="13" xfId="0" applyFont="1" applyBorder="1" applyAlignment="1">
      <alignment horizontal="center" vertical="center" wrapText="1"/>
    </xf>
    <xf numFmtId="0" fontId="23" fillId="0" borderId="13" xfId="0" applyFont="1" applyBorder="1" applyAlignment="1">
      <alignment vertical="center" wrapText="1"/>
    </xf>
    <xf numFmtId="0" fontId="18" fillId="0" borderId="9" xfId="0" applyFont="1" applyBorder="1" applyAlignment="1">
      <alignment horizontal="center" vertical="center" wrapText="1"/>
    </xf>
    <xf numFmtId="0" fontId="24" fillId="0" borderId="13" xfId="0" applyFont="1" applyBorder="1" applyAlignment="1">
      <alignment horizontal="right" vertical="center" wrapText="1"/>
    </xf>
    <xf numFmtId="0" fontId="24" fillId="0" borderId="13" xfId="0" applyFont="1" applyBorder="1" applyAlignment="1">
      <alignment horizontal="center" vertical="center" wrapText="1"/>
    </xf>
    <xf numFmtId="0" fontId="0" fillId="0" borderId="9" xfId="0" applyBorder="1" applyAlignment="1">
      <alignment vertical="center" wrapText="1"/>
    </xf>
    <xf numFmtId="0" fontId="25" fillId="0" borderId="0" xfId="0" applyFont="1"/>
    <xf numFmtId="43" fontId="4" fillId="0" borderId="0" xfId="1" applyFont="1" applyAlignment="1">
      <alignment vertical="center"/>
    </xf>
    <xf numFmtId="43" fontId="4" fillId="0" borderId="0" xfId="1" applyNumberFormat="1" applyFont="1"/>
    <xf numFmtId="43" fontId="4" fillId="0" borderId="0" xfId="1" applyNumberFormat="1" applyFont="1" applyAlignment="1">
      <alignment vertical="center"/>
    </xf>
    <xf numFmtId="43" fontId="4" fillId="0" borderId="0" xfId="0" applyNumberFormat="1" applyFont="1" applyAlignment="1">
      <alignment vertical="center"/>
    </xf>
    <xf numFmtId="43" fontId="5" fillId="0" borderId="0" xfId="1" applyFont="1" applyAlignment="1">
      <alignment vertical="center"/>
    </xf>
    <xf numFmtId="3" fontId="0" fillId="0" borderId="0" xfId="0" applyNumberFormat="1"/>
    <xf numFmtId="3" fontId="26" fillId="0" borderId="8" xfId="0" applyNumberFormat="1" applyFont="1" applyBorder="1" applyAlignment="1">
      <alignment horizontal="right" wrapText="1"/>
    </xf>
    <xf numFmtId="3" fontId="26" fillId="0" borderId="12" xfId="0" applyNumberFormat="1" applyFont="1" applyBorder="1" applyAlignment="1">
      <alignment horizontal="right" wrapText="1"/>
    </xf>
    <xf numFmtId="14" fontId="18" fillId="0" borderId="8" xfId="0" applyNumberFormat="1" applyFont="1" applyBorder="1" applyAlignment="1">
      <alignment horizontal="center" wrapText="1"/>
    </xf>
    <xf numFmtId="0" fontId="18" fillId="0" borderId="15" xfId="0" applyFont="1" applyBorder="1" applyAlignment="1">
      <alignment wrapText="1"/>
    </xf>
    <xf numFmtId="14" fontId="18" fillId="0" borderId="12" xfId="0" applyNumberFormat="1" applyFont="1" applyBorder="1" applyAlignment="1">
      <alignment horizontal="center" wrapText="1"/>
    </xf>
    <xf numFmtId="0" fontId="18" fillId="0" borderId="13" xfId="0" applyFont="1" applyBorder="1" applyAlignment="1">
      <alignment wrapText="1"/>
    </xf>
    <xf numFmtId="14" fontId="18" fillId="0" borderId="12" xfId="0" applyNumberFormat="1" applyFont="1" applyBorder="1" applyAlignment="1">
      <alignment horizontal="center" vertical="center" wrapText="1"/>
    </xf>
    <xf numFmtId="3" fontId="27" fillId="0" borderId="12" xfId="0" applyNumberFormat="1" applyFont="1" applyBorder="1" applyAlignment="1">
      <alignment horizontal="right" wrapText="1"/>
    </xf>
    <xf numFmtId="0" fontId="18" fillId="0" borderId="16" xfId="0" applyFont="1" applyFill="1" applyBorder="1" applyAlignment="1">
      <alignment vertical="center" wrapText="1"/>
    </xf>
    <xf numFmtId="0" fontId="18" fillId="0" borderId="0" xfId="0" applyFont="1" applyFill="1" applyBorder="1" applyAlignment="1">
      <alignment vertical="center" wrapText="1"/>
    </xf>
    <xf numFmtId="3" fontId="3" fillId="2" borderId="0" xfId="0" applyNumberFormat="1" applyFont="1" applyFill="1"/>
    <xf numFmtId="0" fontId="0" fillId="0" borderId="11" xfId="0" applyBorder="1" applyAlignment="1">
      <alignment wrapText="1"/>
    </xf>
    <xf numFmtId="0" fontId="0" fillId="0" borderId="11" xfId="0" applyBorder="1" applyAlignment="1">
      <alignment horizontal="center" wrapText="1"/>
    </xf>
    <xf numFmtId="0" fontId="25" fillId="0" borderId="11" xfId="0" applyFont="1" applyBorder="1" applyAlignment="1">
      <alignment horizontal="center" wrapText="1"/>
    </xf>
    <xf numFmtId="0" fontId="0" fillId="2" borderId="11" xfId="0" applyFill="1" applyBorder="1" applyAlignment="1">
      <alignment horizontal="center" wrapText="1"/>
    </xf>
    <xf numFmtId="0" fontId="0" fillId="0" borderId="11" xfId="0" applyBorder="1" applyAlignment="1">
      <alignment horizontal="right" wrapText="1"/>
    </xf>
    <xf numFmtId="0" fontId="25" fillId="0" borderId="11" xfId="0" applyFont="1" applyBorder="1" applyAlignment="1">
      <alignment horizontal="right" wrapText="1"/>
    </xf>
    <xf numFmtId="9" fontId="25" fillId="0" borderId="11" xfId="0" applyNumberFormat="1" applyFont="1" applyBorder="1" applyAlignment="1">
      <alignment horizontal="right" wrapText="1"/>
    </xf>
    <xf numFmtId="0" fontId="3" fillId="2" borderId="11" xfId="0" applyFont="1" applyFill="1" applyBorder="1" applyAlignment="1">
      <alignment horizontal="right" wrapText="1"/>
    </xf>
    <xf numFmtId="0" fontId="25" fillId="0" borderId="11" xfId="0" applyFont="1" applyBorder="1" applyAlignment="1">
      <alignment wrapText="1"/>
    </xf>
    <xf numFmtId="0" fontId="3" fillId="0" borderId="11" xfId="0" applyFont="1" applyBorder="1" applyAlignment="1">
      <alignment horizontal="center" wrapText="1"/>
    </xf>
    <xf numFmtId="0" fontId="28" fillId="0" borderId="11" xfId="0" applyFont="1" applyBorder="1" applyAlignment="1">
      <alignment vertical="center"/>
    </xf>
    <xf numFmtId="0" fontId="29" fillId="0" borderId="11" xfId="0" applyFont="1" applyBorder="1" applyAlignment="1">
      <alignment horizontal="center" wrapText="1"/>
    </xf>
    <xf numFmtId="14" fontId="25" fillId="0" borderId="11" xfId="0" applyNumberFormat="1" applyFont="1" applyBorder="1" applyAlignment="1">
      <alignment horizontal="right" wrapText="1"/>
    </xf>
    <xf numFmtId="0" fontId="29" fillId="0" borderId="11" xfId="0" applyFont="1" applyBorder="1" applyAlignment="1">
      <alignment horizontal="right" wrapText="1"/>
    </xf>
    <xf numFmtId="0" fontId="25" fillId="0" borderId="11" xfId="0" applyFont="1" applyBorder="1" applyAlignment="1">
      <alignment vertical="center"/>
    </xf>
    <xf numFmtId="43" fontId="0" fillId="0" borderId="0" xfId="1" applyFont="1"/>
    <xf numFmtId="43" fontId="3" fillId="0" borderId="0" xfId="1" applyFont="1"/>
    <xf numFmtId="0" fontId="8" fillId="0" borderId="1" xfId="0" applyFont="1" applyBorder="1" applyAlignment="1">
      <alignment horizontal="center" vertical="center" wrapText="1"/>
    </xf>
    <xf numFmtId="165" fontId="30" fillId="0" borderId="1" xfId="1" applyNumberFormat="1" applyFont="1" applyBorder="1" applyAlignment="1">
      <alignment horizontal="center" vertical="center"/>
    </xf>
    <xf numFmtId="0" fontId="31" fillId="0" borderId="1" xfId="0" applyFont="1" applyBorder="1" applyAlignment="1">
      <alignment vertical="center"/>
    </xf>
    <xf numFmtId="43" fontId="32" fillId="0" borderId="0" xfId="1" applyFont="1" applyAlignment="1">
      <alignment vertical="center"/>
    </xf>
    <xf numFmtId="43" fontId="32" fillId="0" borderId="0" xfId="1" applyNumberFormat="1" applyFont="1" applyAlignment="1">
      <alignment vertical="center"/>
    </xf>
    <xf numFmtId="43" fontId="4" fillId="0" borderId="0" xfId="1" applyNumberFormat="1" applyFont="1" applyAlignment="1">
      <alignment horizontal="center" vertical="center"/>
    </xf>
    <xf numFmtId="43" fontId="16" fillId="2" borderId="0" xfId="0" applyNumberFormat="1" applyFont="1" applyFill="1" applyAlignment="1">
      <alignment vertical="center"/>
    </xf>
    <xf numFmtId="14" fontId="4" fillId="0" borderId="15" xfId="0" applyNumberFormat="1" applyFont="1" applyBorder="1" applyAlignment="1">
      <alignment horizontal="center" vertical="center" wrapText="1"/>
    </xf>
    <xf numFmtId="0" fontId="0" fillId="0" borderId="15" xfId="0" applyBorder="1" applyAlignment="1">
      <alignment vertical="center" wrapText="1"/>
    </xf>
    <xf numFmtId="0" fontId="4" fillId="0" borderId="15" xfId="0" applyFont="1" applyBorder="1" applyAlignment="1">
      <alignment vertical="center" wrapText="1"/>
    </xf>
    <xf numFmtId="0" fontId="4" fillId="0" borderId="15" xfId="0" applyFont="1" applyBorder="1" applyAlignment="1">
      <alignment horizontal="center" vertical="center" wrapText="1"/>
    </xf>
    <xf numFmtId="165" fontId="33" fillId="0" borderId="1" xfId="1" applyNumberFormat="1" applyFont="1" applyBorder="1" applyAlignment="1">
      <alignment vertical="center"/>
    </xf>
    <xf numFmtId="0" fontId="18" fillId="0" borderId="8" xfId="0" applyFont="1" applyBorder="1" applyAlignment="1">
      <alignment wrapText="1"/>
    </xf>
    <xf numFmtId="0" fontId="18" fillId="0" borderId="12" xfId="0" applyFont="1" applyBorder="1" applyAlignment="1">
      <alignment wrapText="1"/>
    </xf>
    <xf numFmtId="0" fontId="18" fillId="0" borderId="12" xfId="0" applyFont="1" applyBorder="1" applyAlignment="1">
      <alignment vertical="center" wrapText="1"/>
    </xf>
    <xf numFmtId="0" fontId="0" fillId="0" borderId="0" xfId="0" applyAlignment="1">
      <alignment vertical="center"/>
    </xf>
    <xf numFmtId="14" fontId="18" fillId="0" borderId="8" xfId="0" applyNumberFormat="1" applyFont="1" applyBorder="1" applyAlignment="1">
      <alignment horizontal="center" vertical="center" wrapText="1"/>
    </xf>
    <xf numFmtId="0" fontId="18" fillId="0" borderId="8" xfId="0" applyFont="1" applyBorder="1" applyAlignment="1">
      <alignment vertical="center" wrapText="1"/>
    </xf>
    <xf numFmtId="3" fontId="26" fillId="0" borderId="8" xfId="0" applyNumberFormat="1" applyFont="1" applyBorder="1" applyAlignment="1">
      <alignment horizontal="right" vertical="center" wrapText="1"/>
    </xf>
    <xf numFmtId="3" fontId="26" fillId="0" borderId="12" xfId="0" applyNumberFormat="1" applyFont="1" applyBorder="1" applyAlignment="1">
      <alignment horizontal="right" vertical="center" wrapText="1"/>
    </xf>
    <xf numFmtId="3" fontId="3" fillId="2" borderId="0" xfId="0" applyNumberFormat="1" applyFont="1" applyFill="1" applyAlignment="1">
      <alignment vertical="center"/>
    </xf>
    <xf numFmtId="14" fontId="0" fillId="0" borderId="0" xfId="0" applyNumberFormat="1" applyAlignment="1">
      <alignment vertical="center"/>
    </xf>
    <xf numFmtId="3" fontId="35" fillId="0" borderId="17" xfId="0" applyNumberFormat="1" applyFont="1" applyBorder="1" applyAlignment="1">
      <alignment horizontal="right" wrapText="1"/>
    </xf>
    <xf numFmtId="3" fontId="35" fillId="0" borderId="18" xfId="0" applyNumberFormat="1" applyFont="1" applyBorder="1" applyAlignment="1">
      <alignment horizontal="right" wrapText="1"/>
    </xf>
    <xf numFmtId="16" fontId="0" fillId="0" borderId="0" xfId="0" applyNumberFormat="1" applyAlignment="1">
      <alignment vertical="center"/>
    </xf>
    <xf numFmtId="43" fontId="5" fillId="0" borderId="1" xfId="1" applyFont="1" applyBorder="1" applyAlignment="1">
      <alignment vertical="center"/>
    </xf>
    <xf numFmtId="43" fontId="8" fillId="0" borderId="1" xfId="1" applyFont="1" applyBorder="1" applyAlignment="1">
      <alignment vertical="center"/>
    </xf>
    <xf numFmtId="0" fontId="3" fillId="0" borderId="0" xfId="0" applyFont="1"/>
    <xf numFmtId="43" fontId="3" fillId="0" borderId="0" xfId="0" applyNumberFormat="1" applyFont="1"/>
    <xf numFmtId="0" fontId="18" fillId="0" borderId="19" xfId="0" applyFont="1" applyFill="1" applyBorder="1" applyAlignment="1">
      <alignment vertical="center" wrapText="1"/>
    </xf>
    <xf numFmtId="0" fontId="35" fillId="0" borderId="8" xfId="0" applyFont="1" applyBorder="1" applyAlignment="1">
      <alignment wrapText="1"/>
    </xf>
    <xf numFmtId="0" fontId="35" fillId="0" borderId="15" xfId="0" applyFont="1" applyBorder="1" applyAlignment="1">
      <alignment horizontal="center" wrapText="1"/>
    </xf>
    <xf numFmtId="0" fontId="35" fillId="0" borderId="15" xfId="0" applyFont="1" applyBorder="1" applyAlignment="1">
      <alignment horizontal="right" wrapText="1"/>
    </xf>
    <xf numFmtId="0" fontId="35" fillId="0" borderId="12" xfId="0" applyFont="1" applyBorder="1" applyAlignment="1">
      <alignment wrapText="1"/>
    </xf>
    <xf numFmtId="0" fontId="35" fillId="0" borderId="13" xfId="0" applyFont="1" applyBorder="1" applyAlignment="1">
      <alignment horizontal="center" wrapText="1"/>
    </xf>
    <xf numFmtId="0" fontId="35" fillId="0" borderId="13" xfId="0" applyFont="1" applyBorder="1" applyAlignment="1">
      <alignment horizontal="right" wrapText="1"/>
    </xf>
    <xf numFmtId="3" fontId="26" fillId="0" borderId="19" xfId="0" applyNumberFormat="1" applyFont="1" applyFill="1" applyBorder="1" applyAlignment="1">
      <alignment horizontal="right" wrapText="1"/>
    </xf>
    <xf numFmtId="0" fontId="35" fillId="0" borderId="8" xfId="0" applyFont="1" applyBorder="1" applyAlignment="1">
      <alignment vertical="center" wrapText="1"/>
    </xf>
    <xf numFmtId="0" fontId="35" fillId="0" borderId="15" xfId="0" applyFont="1" applyBorder="1" applyAlignment="1">
      <alignment horizontal="center" vertical="center" wrapText="1"/>
    </xf>
    <xf numFmtId="0" fontId="35" fillId="0" borderId="15" xfId="0" applyFont="1" applyBorder="1" applyAlignment="1">
      <alignment horizontal="right" vertical="center" wrapText="1"/>
    </xf>
    <xf numFmtId="43" fontId="34" fillId="0" borderId="0" xfId="1" applyFont="1" applyAlignment="1">
      <alignment vertical="center"/>
    </xf>
    <xf numFmtId="43" fontId="5" fillId="2" borderId="0" xfId="1" applyFont="1" applyFill="1" applyAlignment="1">
      <alignment vertical="center"/>
    </xf>
    <xf numFmtId="43" fontId="2" fillId="0" borderId="0" xfId="1" applyFont="1"/>
    <xf numFmtId="0" fontId="4" fillId="0" borderId="11" xfId="0" applyFont="1" applyBorder="1" applyAlignment="1">
      <alignment wrapText="1"/>
    </xf>
    <xf numFmtId="0" fontId="4" fillId="0" borderId="14" xfId="0" applyFont="1" applyBorder="1" applyAlignment="1">
      <alignment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4" fillId="0" borderId="13" xfId="0" applyFont="1" applyBorder="1" applyAlignment="1">
      <alignment vertical="center" wrapText="1"/>
    </xf>
    <xf numFmtId="0" fontId="4" fillId="0" borderId="12" xfId="0" applyFont="1" applyBorder="1" applyAlignment="1">
      <alignment horizontal="center" vertical="center" wrapText="1"/>
    </xf>
    <xf numFmtId="14" fontId="4" fillId="0" borderId="13" xfId="0" applyNumberFormat="1" applyFont="1" applyBorder="1" applyAlignment="1">
      <alignment horizontal="center" vertical="center" wrapText="1"/>
    </xf>
    <xf numFmtId="0" fontId="4" fillId="0" borderId="14" xfId="0" applyFont="1" applyBorder="1" applyAlignment="1">
      <alignment vertical="center"/>
    </xf>
    <xf numFmtId="0" fontId="16" fillId="0" borderId="13" xfId="0" applyFont="1" applyBorder="1" applyAlignment="1">
      <alignment horizontal="right" vertical="center" wrapText="1"/>
    </xf>
    <xf numFmtId="0" fontId="4" fillId="0" borderId="12" xfId="0" applyFont="1" applyBorder="1" applyAlignment="1">
      <alignment vertical="center" wrapText="1"/>
    </xf>
    <xf numFmtId="0" fontId="4" fillId="2" borderId="12" xfId="0" applyFont="1" applyFill="1" applyBorder="1" applyAlignment="1">
      <alignment vertical="center" wrapText="1"/>
    </xf>
    <xf numFmtId="0" fontId="4" fillId="2" borderId="13" xfId="0" applyFont="1" applyFill="1" applyBorder="1" applyAlignment="1">
      <alignment vertical="center" wrapText="1"/>
    </xf>
    <xf numFmtId="0" fontId="16" fillId="2" borderId="13" xfId="0" applyFont="1" applyFill="1" applyBorder="1" applyAlignment="1">
      <alignment horizontal="center" vertical="center" wrapText="1"/>
    </xf>
    <xf numFmtId="9" fontId="4" fillId="2" borderId="13" xfId="0" applyNumberFormat="1" applyFont="1" applyFill="1" applyBorder="1" applyAlignment="1">
      <alignment horizontal="right" vertical="center" wrapText="1"/>
    </xf>
    <xf numFmtId="165" fontId="4" fillId="0" borderId="13" xfId="1" applyNumberFormat="1" applyFont="1" applyBorder="1" applyAlignment="1">
      <alignment horizontal="right" vertical="center" wrapText="1"/>
    </xf>
    <xf numFmtId="165" fontId="16" fillId="0" borderId="13" xfId="1" applyNumberFormat="1" applyFont="1" applyBorder="1" applyAlignment="1">
      <alignment horizontal="right" vertical="center" wrapText="1"/>
    </xf>
    <xf numFmtId="165" fontId="16" fillId="2" borderId="13" xfId="0" applyNumberFormat="1" applyFont="1" applyFill="1" applyBorder="1" applyAlignment="1">
      <alignment horizontal="right" vertical="center" wrapText="1"/>
    </xf>
    <xf numFmtId="0" fontId="4" fillId="0" borderId="11" xfId="0" applyFont="1" applyBorder="1" applyAlignment="1">
      <alignment vertical="center"/>
    </xf>
    <xf numFmtId="0" fontId="4" fillId="0" borderId="11" xfId="0" applyFont="1" applyBorder="1" applyAlignment="1">
      <alignment horizontal="right" wrapText="1"/>
    </xf>
    <xf numFmtId="0" fontId="16" fillId="0" borderId="11" xfId="0" applyFont="1" applyBorder="1" applyAlignment="1">
      <alignment vertical="center"/>
    </xf>
    <xf numFmtId="0" fontId="16" fillId="0" borderId="11" xfId="0" applyFont="1" applyBorder="1" applyAlignment="1">
      <alignment horizontal="right" wrapText="1"/>
    </xf>
    <xf numFmtId="3" fontId="3" fillId="0" borderId="0" xfId="0" applyNumberFormat="1" applyFont="1"/>
    <xf numFmtId="0" fontId="8" fillId="0" borderId="0" xfId="0" applyFont="1" applyAlignment="1">
      <alignment vertical="center" wrapText="1"/>
    </xf>
    <xf numFmtId="0" fontId="5" fillId="0" borderId="0" xfId="0" applyFont="1" applyAlignment="1">
      <alignment vertical="center"/>
    </xf>
    <xf numFmtId="0" fontId="8" fillId="0" borderId="0" xfId="0" applyFont="1" applyAlignment="1">
      <alignment horizontal="left" vertical="center" wrapText="1"/>
    </xf>
    <xf numFmtId="0" fontId="8" fillId="0" borderId="0" xfId="0" applyFont="1" applyAlignment="1">
      <alignment horizontal="left" vertical="center" wrapText="1"/>
    </xf>
    <xf numFmtId="0" fontId="5" fillId="0" borderId="0" xfId="0" applyFont="1" applyAlignment="1">
      <alignment vertical="center" wrapText="1"/>
    </xf>
    <xf numFmtId="0" fontId="5" fillId="0" borderId="0" xfId="0" quotePrefix="1" applyFont="1" applyAlignment="1">
      <alignment horizontal="left" vertical="center" wrapText="1"/>
    </xf>
    <xf numFmtId="0" fontId="9" fillId="0" borderId="0" xfId="0" applyFont="1" applyAlignment="1">
      <alignment vertical="center"/>
    </xf>
    <xf numFmtId="0" fontId="11" fillId="0" borderId="0" xfId="0" applyFont="1" applyAlignment="1">
      <alignment vertical="center"/>
    </xf>
    <xf numFmtId="14" fontId="4" fillId="0" borderId="0" xfId="0" applyNumberFormat="1" applyFont="1" applyAlignment="1">
      <alignment horizontal="center" vertical="center"/>
    </xf>
    <xf numFmtId="0" fontId="20" fillId="0" borderId="13" xfId="0" applyFont="1" applyBorder="1" applyAlignment="1">
      <alignment horizontal="left" vertical="center" wrapText="1"/>
    </xf>
    <xf numFmtId="4" fontId="37" fillId="0" borderId="1" xfId="0" applyNumberFormat="1" applyFont="1" applyBorder="1" applyAlignment="1">
      <alignment horizontal="right"/>
    </xf>
    <xf numFmtId="3" fontId="6" fillId="0" borderId="0" xfId="0" applyNumberFormat="1" applyFont="1" applyAlignment="1">
      <alignment vertical="center"/>
    </xf>
    <xf numFmtId="14" fontId="38" fillId="0" borderId="12" xfId="0" applyNumberFormat="1" applyFont="1" applyBorder="1" applyAlignment="1">
      <alignment horizontal="center" vertical="center" wrapText="1"/>
    </xf>
    <xf numFmtId="0" fontId="38" fillId="0" borderId="12" xfId="0" applyFont="1" applyBorder="1" applyAlignment="1">
      <alignment vertical="center" wrapText="1"/>
    </xf>
    <xf numFmtId="3" fontId="39" fillId="0" borderId="12" xfId="0" applyNumberFormat="1" applyFont="1" applyBorder="1" applyAlignment="1">
      <alignment horizontal="right" vertical="center" wrapText="1"/>
    </xf>
    <xf numFmtId="0" fontId="37" fillId="0" borderId="1" xfId="0" applyFont="1" applyBorder="1" applyAlignment="1">
      <alignment horizontal="left" vertical="center"/>
    </xf>
    <xf numFmtId="165" fontId="6" fillId="0" borderId="0" xfId="0" applyNumberFormat="1" applyFont="1" applyAlignment="1">
      <alignment vertical="center"/>
    </xf>
    <xf numFmtId="0" fontId="41" fillId="0" borderId="28" xfId="0" applyFont="1" applyBorder="1" applyAlignment="1">
      <alignment horizontal="center" vertical="center"/>
    </xf>
    <xf numFmtId="0" fontId="37" fillId="0" borderId="28" xfId="0" applyFont="1" applyBorder="1" applyAlignment="1">
      <alignment horizontal="center" vertical="center"/>
    </xf>
    <xf numFmtId="0" fontId="37" fillId="0" borderId="28" xfId="0" applyFont="1" applyBorder="1" applyAlignment="1">
      <alignment horizontal="left" vertical="center"/>
    </xf>
    <xf numFmtId="4" fontId="37" fillId="0" borderId="28" xfId="0" applyNumberFormat="1" applyFont="1" applyBorder="1" applyAlignment="1">
      <alignment horizontal="right"/>
    </xf>
    <xf numFmtId="0" fontId="37" fillId="0" borderId="28" xfId="0" applyFont="1" applyBorder="1" applyAlignment="1">
      <alignment horizontal="right" vertical="center"/>
    </xf>
    <xf numFmtId="165" fontId="4" fillId="0" borderId="28" xfId="1" applyNumberFormat="1" applyFont="1" applyBorder="1" applyAlignment="1">
      <alignment vertical="center"/>
    </xf>
    <xf numFmtId="0" fontId="4" fillId="0" borderId="28" xfId="0" applyFont="1" applyBorder="1" applyAlignment="1">
      <alignment horizontal="center" vertical="center"/>
    </xf>
    <xf numFmtId="14" fontId="4" fillId="0" borderId="28" xfId="0" applyNumberFormat="1" applyFont="1" applyBorder="1" applyAlignment="1">
      <alignment horizontal="center" vertical="center"/>
    </xf>
    <xf numFmtId="0" fontId="18" fillId="0" borderId="0" xfId="0" applyFont="1"/>
    <xf numFmtId="0" fontId="7" fillId="0" borderId="28" xfId="0" applyFont="1" applyBorder="1" applyAlignment="1">
      <alignment vertical="center"/>
    </xf>
    <xf numFmtId="0" fontId="7" fillId="0" borderId="28" xfId="0" applyFont="1" applyBorder="1" applyAlignment="1">
      <alignment vertical="center" wrapText="1"/>
    </xf>
    <xf numFmtId="0" fontId="6" fillId="0" borderId="28" xfId="0" applyFont="1" applyBorder="1" applyAlignment="1">
      <alignment vertical="center"/>
    </xf>
    <xf numFmtId="165" fontId="16" fillId="0" borderId="28" xfId="0" applyNumberFormat="1" applyFont="1" applyBorder="1" applyAlignment="1">
      <alignment vertical="center"/>
    </xf>
    <xf numFmtId="0" fontId="8" fillId="0" borderId="28" xfId="0" applyFont="1" applyBorder="1" applyAlignment="1">
      <alignment horizontal="center" vertical="center" wrapText="1"/>
    </xf>
    <xf numFmtId="0" fontId="16" fillId="0" borderId="0" xfId="0" applyFont="1" applyAlignment="1">
      <alignment horizontal="center" vertical="center"/>
    </xf>
    <xf numFmtId="0" fontId="43" fillId="0" borderId="0" xfId="0" applyFont="1" applyAlignment="1">
      <alignment horizontal="center" vertical="center"/>
    </xf>
    <xf numFmtId="0" fontId="36" fillId="0" borderId="0" xfId="0" applyFont="1" applyAlignment="1">
      <alignment horizontal="center" vertical="center"/>
    </xf>
    <xf numFmtId="0" fontId="5" fillId="0" borderId="0" xfId="0" applyFont="1" applyAlignment="1">
      <alignment horizontal="left" vertical="center" wrapText="1"/>
    </xf>
    <xf numFmtId="0" fontId="8" fillId="0" borderId="0" xfId="0" applyFont="1" applyAlignment="1">
      <alignment horizontal="left" vertical="center" wrapText="1"/>
    </xf>
    <xf numFmtId="0" fontId="5" fillId="0" borderId="0" xfId="0" quotePrefix="1" applyFont="1" applyAlignment="1">
      <alignment horizontal="left" vertical="center" wrapText="1"/>
    </xf>
    <xf numFmtId="49" fontId="5" fillId="0" borderId="1" xfId="0" applyNumberFormat="1" applyFont="1" applyBorder="1" applyAlignment="1">
      <alignment horizontal="center" vertical="center"/>
    </xf>
    <xf numFmtId="0" fontId="5" fillId="0" borderId="1" xfId="0" applyFont="1" applyBorder="1" applyAlignment="1">
      <alignment horizontal="center" vertical="center"/>
    </xf>
    <xf numFmtId="49" fontId="5" fillId="0" borderId="5" xfId="0" applyNumberFormat="1" applyFont="1" applyBorder="1" applyAlignment="1">
      <alignment horizontal="center" vertical="center"/>
    </xf>
    <xf numFmtId="49" fontId="5" fillId="0" borderId="6"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8" fillId="0" borderId="1" xfId="0" applyFont="1" applyBorder="1" applyAlignment="1">
      <alignment horizontal="center" vertical="center"/>
    </xf>
    <xf numFmtId="0" fontId="9"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4" fillId="0" borderId="0" xfId="0" applyFont="1" applyBorder="1" applyAlignment="1">
      <alignment horizontal="center" vertical="center"/>
    </xf>
    <xf numFmtId="0" fontId="13" fillId="0" borderId="7" xfId="0" applyFont="1" applyBorder="1" applyAlignment="1">
      <alignment horizontal="center" vertical="center"/>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37" fillId="0" borderId="1" xfId="0" applyFont="1" applyBorder="1" applyAlignment="1">
      <alignment horizontal="left" vertical="center"/>
    </xf>
    <xf numFmtId="0" fontId="0" fillId="0" borderId="26" xfId="0" applyNumberFormat="1" applyFont="1" applyFill="1" applyBorder="1" applyAlignment="1"/>
    <xf numFmtId="0" fontId="0" fillId="0" borderId="27" xfId="0" applyNumberFormat="1" applyFont="1" applyFill="1" applyBorder="1" applyAlignment="1"/>
    <xf numFmtId="0" fontId="37" fillId="0" borderId="28" xfId="0" applyFont="1" applyBorder="1" applyAlignment="1">
      <alignment horizontal="left" vertical="center"/>
    </xf>
    <xf numFmtId="0" fontId="37" fillId="0" borderId="28" xfId="0" applyFont="1" applyBorder="1" applyAlignment="1">
      <alignment horizontal="center" vertical="center"/>
    </xf>
    <xf numFmtId="0" fontId="40" fillId="0" borderId="28" xfId="0" applyFont="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4</xdr:col>
      <xdr:colOff>67422</xdr:colOff>
      <xdr:row>45</xdr:row>
      <xdr:rowOff>48137</xdr:rowOff>
    </xdr:to>
    <xdr:pic>
      <xdr:nvPicPr>
        <xdr:cNvPr id="2" name="Picture 1"/>
        <xdr:cNvPicPr>
          <a:picLocks noChangeAspect="1"/>
        </xdr:cNvPicPr>
      </xdr:nvPicPr>
      <xdr:blipFill>
        <a:blip xmlns:r="http://schemas.openxmlformats.org/officeDocument/2006/relationships" r:embed="rId1"/>
        <a:stretch>
          <a:fillRect/>
        </a:stretch>
      </xdr:blipFill>
      <xdr:spPr>
        <a:xfrm>
          <a:off x="609600" y="13973175"/>
          <a:ext cx="5353797" cy="3667637"/>
        </a:xfrm>
        <a:prstGeom prst="rect">
          <a:avLst/>
        </a:prstGeom>
      </xdr:spPr>
    </xdr:pic>
    <xdr:clientData/>
  </xdr:twoCellAnchor>
  <xdr:twoCellAnchor editAs="oneCell">
    <xdr:from>
      <xdr:col>0</xdr:col>
      <xdr:colOff>0</xdr:colOff>
      <xdr:row>47</xdr:row>
      <xdr:rowOff>38100</xdr:rowOff>
    </xdr:from>
    <xdr:to>
      <xdr:col>7</xdr:col>
      <xdr:colOff>515773</xdr:colOff>
      <xdr:row>69</xdr:row>
      <xdr:rowOff>76790</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11811000"/>
          <a:ext cx="10193173" cy="42296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3</xdr:row>
      <xdr:rowOff>171450</xdr:rowOff>
    </xdr:from>
    <xdr:to>
      <xdr:col>8</xdr:col>
      <xdr:colOff>391731</xdr:colOff>
      <xdr:row>19</xdr:row>
      <xdr:rowOff>105191</xdr:rowOff>
    </xdr:to>
    <xdr:pic>
      <xdr:nvPicPr>
        <xdr:cNvPr id="2" name="Picture 1"/>
        <xdr:cNvPicPr>
          <a:picLocks noChangeAspect="1"/>
        </xdr:cNvPicPr>
      </xdr:nvPicPr>
      <xdr:blipFill>
        <a:blip xmlns:r="http://schemas.openxmlformats.org/officeDocument/2006/relationships" r:embed="rId1"/>
        <a:stretch>
          <a:fillRect/>
        </a:stretch>
      </xdr:blipFill>
      <xdr:spPr>
        <a:xfrm>
          <a:off x="76200" y="742950"/>
          <a:ext cx="8640381" cy="29817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6"/>
  <sheetViews>
    <sheetView tabSelected="1" workbookViewId="0">
      <selection activeCell="C133" sqref="C133"/>
    </sheetView>
  </sheetViews>
  <sheetFormatPr defaultRowHeight="18.75" x14ac:dyDescent="0.25"/>
  <cols>
    <col min="1" max="1" width="7.7109375" style="2" customWidth="1"/>
    <col min="2" max="2" width="12.28515625" style="2" customWidth="1"/>
    <col min="3" max="3" width="39.7109375" style="2" customWidth="1"/>
    <col min="4" max="4" width="18.42578125" style="2" customWidth="1"/>
    <col min="5" max="5" width="16.5703125" style="2" customWidth="1"/>
    <col min="6" max="6" width="9.140625" style="2"/>
    <col min="7" max="7" width="17.140625" style="2" customWidth="1"/>
    <col min="8" max="16384" width="9.140625" style="2"/>
  </cols>
  <sheetData>
    <row r="1" spans="1:5" x14ac:dyDescent="0.25">
      <c r="A1" s="3" t="s">
        <v>0</v>
      </c>
    </row>
    <row r="3" spans="1:5" x14ac:dyDescent="0.25">
      <c r="A3" s="163" t="s">
        <v>318</v>
      </c>
      <c r="B3" s="163"/>
      <c r="C3" s="163"/>
      <c r="D3" s="163"/>
      <c r="E3" s="163"/>
    </row>
    <row r="4" spans="1:5" x14ac:dyDescent="0.25">
      <c r="A4" s="164" t="s">
        <v>319</v>
      </c>
      <c r="B4" s="164"/>
      <c r="C4" s="164"/>
      <c r="D4" s="164"/>
      <c r="E4" s="164"/>
    </row>
    <row r="5" spans="1:5" s="158" customFormat="1" ht="33" customHeight="1" x14ac:dyDescent="0.25">
      <c r="A5" s="191" t="s">
        <v>322</v>
      </c>
      <c r="B5" s="191"/>
      <c r="C5" s="192" t="s">
        <v>542</v>
      </c>
      <c r="D5" s="192"/>
      <c r="E5" s="160"/>
    </row>
    <row r="6" spans="1:5" s="158" customFormat="1" ht="33" customHeight="1" x14ac:dyDescent="0.25">
      <c r="A6" s="191" t="s">
        <v>323</v>
      </c>
      <c r="B6" s="191"/>
      <c r="C6" s="193" t="s">
        <v>543</v>
      </c>
      <c r="D6" s="193"/>
      <c r="E6" s="162"/>
    </row>
    <row r="7" spans="1:5" s="158" customFormat="1" ht="33" customHeight="1" x14ac:dyDescent="0.25">
      <c r="A7" s="191" t="s">
        <v>324</v>
      </c>
      <c r="B7" s="191"/>
      <c r="C7" s="191" t="s">
        <v>544</v>
      </c>
      <c r="D7" s="191"/>
      <c r="E7" s="191"/>
    </row>
    <row r="8" spans="1:5" s="158" customFormat="1" ht="33" customHeight="1" x14ac:dyDescent="0.25">
      <c r="A8" s="191" t="s">
        <v>325</v>
      </c>
      <c r="B8" s="191"/>
      <c r="C8" s="161" t="s">
        <v>545</v>
      </c>
      <c r="E8" s="161"/>
    </row>
    <row r="9" spans="1:5" s="158" customFormat="1" ht="25.5" customHeight="1" x14ac:dyDescent="0.25">
      <c r="A9" s="191" t="s">
        <v>326</v>
      </c>
      <c r="B9" s="191"/>
      <c r="C9" s="191"/>
      <c r="D9" s="191"/>
      <c r="E9" s="161"/>
    </row>
    <row r="10" spans="1:5" ht="18" customHeight="1" x14ac:dyDescent="0.25">
      <c r="D10" s="168"/>
    </row>
    <row r="11" spans="1:5" ht="39.75" customHeight="1" x14ac:dyDescent="0.25">
      <c r="A11" s="187" t="s">
        <v>534</v>
      </c>
      <c r="B11" s="187" t="s">
        <v>535</v>
      </c>
      <c r="C11" s="187" t="s">
        <v>536</v>
      </c>
      <c r="D11" s="187" t="s">
        <v>537</v>
      </c>
      <c r="E11" s="187" t="s">
        <v>538</v>
      </c>
    </row>
    <row r="12" spans="1:5" ht="24" customHeight="1" x14ac:dyDescent="0.25">
      <c r="A12" s="180">
        <v>1</v>
      </c>
      <c r="B12" s="181">
        <v>45365</v>
      </c>
      <c r="C12" s="183" t="s">
        <v>328</v>
      </c>
      <c r="D12" s="179"/>
      <c r="E12" s="179">
        <v>2455000000</v>
      </c>
    </row>
    <row r="13" spans="1:5" ht="24" customHeight="1" x14ac:dyDescent="0.25">
      <c r="A13" s="180">
        <v>2</v>
      </c>
      <c r="B13" s="181">
        <v>45365</v>
      </c>
      <c r="C13" s="183" t="s">
        <v>362</v>
      </c>
      <c r="D13" s="179">
        <f>102676167-3968190-5083912+1643</f>
        <v>93625708</v>
      </c>
      <c r="E13" s="179">
        <f>E12-D13</f>
        <v>2361374292</v>
      </c>
    </row>
    <row r="14" spans="1:5" ht="24" customHeight="1" x14ac:dyDescent="0.25">
      <c r="A14" s="180">
        <v>3</v>
      </c>
      <c r="B14" s="181">
        <v>45365</v>
      </c>
      <c r="C14" s="183" t="s">
        <v>361</v>
      </c>
      <c r="D14" s="179">
        <v>83830281</v>
      </c>
      <c r="E14" s="179">
        <f t="shared" ref="E14:E77" si="0">E13-D14</f>
        <v>2277544011</v>
      </c>
    </row>
    <row r="15" spans="1:5" ht="30.75" customHeight="1" x14ac:dyDescent="0.25">
      <c r="A15" s="180">
        <v>4</v>
      </c>
      <c r="B15" s="181">
        <v>45365</v>
      </c>
      <c r="C15" s="184" t="s">
        <v>172</v>
      </c>
      <c r="D15" s="179">
        <v>15585094</v>
      </c>
      <c r="E15" s="179">
        <f t="shared" si="0"/>
        <v>2261958917</v>
      </c>
    </row>
    <row r="16" spans="1:5" ht="30.75" customHeight="1" x14ac:dyDescent="0.25">
      <c r="A16" s="180">
        <v>5</v>
      </c>
      <c r="B16" s="181">
        <v>45365</v>
      </c>
      <c r="C16" s="184" t="s">
        <v>173</v>
      </c>
      <c r="D16" s="179">
        <v>8587137</v>
      </c>
      <c r="E16" s="179">
        <f t="shared" si="0"/>
        <v>2253371780</v>
      </c>
    </row>
    <row r="17" spans="1:5" ht="30.75" customHeight="1" x14ac:dyDescent="0.25">
      <c r="A17" s="180">
        <v>6</v>
      </c>
      <c r="B17" s="181">
        <v>45365</v>
      </c>
      <c r="C17" s="184" t="s">
        <v>174</v>
      </c>
      <c r="D17" s="179">
        <v>2857831</v>
      </c>
      <c r="E17" s="179">
        <f t="shared" si="0"/>
        <v>2250513949</v>
      </c>
    </row>
    <row r="18" spans="1:5" ht="30.75" customHeight="1" x14ac:dyDescent="0.25">
      <c r="A18" s="180">
        <v>7</v>
      </c>
      <c r="B18" s="181">
        <v>45365</v>
      </c>
      <c r="C18" s="184" t="s">
        <v>175</v>
      </c>
      <c r="D18" s="179">
        <v>13062207</v>
      </c>
      <c r="E18" s="179">
        <f t="shared" si="0"/>
        <v>2237451742</v>
      </c>
    </row>
    <row r="19" spans="1:5" ht="30.75" customHeight="1" x14ac:dyDescent="0.25">
      <c r="A19" s="180">
        <v>8</v>
      </c>
      <c r="B19" s="181">
        <v>45365</v>
      </c>
      <c r="C19" s="184" t="s">
        <v>234</v>
      </c>
      <c r="D19" s="179">
        <v>380000</v>
      </c>
      <c r="E19" s="179">
        <f t="shared" si="0"/>
        <v>2237071742</v>
      </c>
    </row>
    <row r="20" spans="1:5" ht="30.75" customHeight="1" x14ac:dyDescent="0.25">
      <c r="A20" s="180">
        <v>9</v>
      </c>
      <c r="B20" s="181">
        <v>45365</v>
      </c>
      <c r="C20" s="184" t="s">
        <v>235</v>
      </c>
      <c r="D20" s="179">
        <v>380000</v>
      </c>
      <c r="E20" s="179">
        <f t="shared" si="0"/>
        <v>2236691742</v>
      </c>
    </row>
    <row r="21" spans="1:5" ht="30.75" customHeight="1" x14ac:dyDescent="0.25">
      <c r="A21" s="180">
        <v>10</v>
      </c>
      <c r="B21" s="181">
        <v>45365</v>
      </c>
      <c r="C21" s="184" t="s">
        <v>236</v>
      </c>
      <c r="D21" s="179">
        <v>380000</v>
      </c>
      <c r="E21" s="179">
        <f t="shared" si="0"/>
        <v>2236311742</v>
      </c>
    </row>
    <row r="22" spans="1:5" ht="24" customHeight="1" x14ac:dyDescent="0.25">
      <c r="A22" s="180">
        <v>11</v>
      </c>
      <c r="B22" s="181">
        <v>45366</v>
      </c>
      <c r="C22" s="183" t="s">
        <v>360</v>
      </c>
      <c r="D22" s="179">
        <v>28539804</v>
      </c>
      <c r="E22" s="179">
        <f t="shared" si="0"/>
        <v>2207771938</v>
      </c>
    </row>
    <row r="23" spans="1:5" ht="24" customHeight="1" x14ac:dyDescent="0.25">
      <c r="A23" s="180">
        <v>12</v>
      </c>
      <c r="B23" s="181">
        <v>45387</v>
      </c>
      <c r="C23" s="183" t="s">
        <v>343</v>
      </c>
      <c r="D23" s="179">
        <v>100696730</v>
      </c>
      <c r="E23" s="179">
        <f t="shared" si="0"/>
        <v>2107075208</v>
      </c>
    </row>
    <row r="24" spans="1:5" ht="30.75" customHeight="1" x14ac:dyDescent="0.25">
      <c r="A24" s="180">
        <v>13</v>
      </c>
      <c r="B24" s="181">
        <v>45392</v>
      </c>
      <c r="C24" s="184" t="s">
        <v>176</v>
      </c>
      <c r="D24" s="179">
        <v>10222224</v>
      </c>
      <c r="E24" s="179">
        <f t="shared" si="0"/>
        <v>2096852984</v>
      </c>
    </row>
    <row r="25" spans="1:5" ht="30.75" customHeight="1" x14ac:dyDescent="0.25">
      <c r="A25" s="180">
        <v>14</v>
      </c>
      <c r="B25" s="181">
        <v>45392</v>
      </c>
      <c r="C25" s="184" t="s">
        <v>177</v>
      </c>
      <c r="D25" s="179">
        <v>3558341</v>
      </c>
      <c r="E25" s="179">
        <f t="shared" si="0"/>
        <v>2093294643</v>
      </c>
    </row>
    <row r="26" spans="1:5" ht="30.75" customHeight="1" x14ac:dyDescent="0.25">
      <c r="A26" s="180">
        <v>15</v>
      </c>
      <c r="B26" s="181">
        <v>45392</v>
      </c>
      <c r="C26" s="184" t="s">
        <v>178</v>
      </c>
      <c r="D26" s="179">
        <v>15981609</v>
      </c>
      <c r="E26" s="179">
        <f t="shared" si="0"/>
        <v>2077313034</v>
      </c>
    </row>
    <row r="27" spans="1:5" ht="30.75" customHeight="1" x14ac:dyDescent="0.25">
      <c r="A27" s="180">
        <v>16</v>
      </c>
      <c r="B27" s="181">
        <v>45392</v>
      </c>
      <c r="C27" s="184" t="s">
        <v>179</v>
      </c>
      <c r="D27" s="179">
        <v>18826254</v>
      </c>
      <c r="E27" s="179">
        <f t="shared" si="0"/>
        <v>2058486780</v>
      </c>
    </row>
    <row r="28" spans="1:5" ht="30.75" customHeight="1" x14ac:dyDescent="0.25">
      <c r="A28" s="180">
        <v>17</v>
      </c>
      <c r="B28" s="181">
        <v>45392</v>
      </c>
      <c r="C28" s="184" t="s">
        <v>237</v>
      </c>
      <c r="D28" s="179">
        <v>380000</v>
      </c>
      <c r="E28" s="179">
        <f t="shared" si="0"/>
        <v>2058106780</v>
      </c>
    </row>
    <row r="29" spans="1:5" ht="30.75" customHeight="1" x14ac:dyDescent="0.25">
      <c r="A29" s="180">
        <v>18</v>
      </c>
      <c r="B29" s="181">
        <v>45392</v>
      </c>
      <c r="C29" s="184" t="s">
        <v>238</v>
      </c>
      <c r="D29" s="179">
        <v>380000</v>
      </c>
      <c r="E29" s="179">
        <f t="shared" si="0"/>
        <v>2057726780</v>
      </c>
    </row>
    <row r="30" spans="1:5" ht="30.75" customHeight="1" x14ac:dyDescent="0.25">
      <c r="A30" s="180">
        <v>19</v>
      </c>
      <c r="B30" s="181">
        <v>45392</v>
      </c>
      <c r="C30" s="184" t="s">
        <v>239</v>
      </c>
      <c r="D30" s="179">
        <v>380000</v>
      </c>
      <c r="E30" s="179">
        <f t="shared" si="0"/>
        <v>2057346780</v>
      </c>
    </row>
    <row r="31" spans="1:5" ht="24" customHeight="1" x14ac:dyDescent="0.25">
      <c r="A31" s="180">
        <v>20</v>
      </c>
      <c r="B31" s="181">
        <v>45393</v>
      </c>
      <c r="C31" s="183" t="s">
        <v>363</v>
      </c>
      <c r="D31" s="179">
        <v>32830294</v>
      </c>
      <c r="E31" s="179">
        <f t="shared" si="0"/>
        <v>2024516486</v>
      </c>
    </row>
    <row r="32" spans="1:5" ht="30.75" customHeight="1" x14ac:dyDescent="0.25">
      <c r="A32" s="180">
        <v>21</v>
      </c>
      <c r="B32" s="181">
        <v>45407</v>
      </c>
      <c r="C32" s="184" t="s">
        <v>531</v>
      </c>
      <c r="D32" s="179">
        <v>10560000</v>
      </c>
      <c r="E32" s="179">
        <f t="shared" si="0"/>
        <v>2013956486</v>
      </c>
    </row>
    <row r="33" spans="1:5" ht="30.75" customHeight="1" x14ac:dyDescent="0.25">
      <c r="A33" s="180">
        <v>22</v>
      </c>
      <c r="B33" s="181">
        <v>45407</v>
      </c>
      <c r="C33" s="184" t="s">
        <v>532</v>
      </c>
      <c r="D33" s="179">
        <v>10560000</v>
      </c>
      <c r="E33" s="179">
        <f t="shared" si="0"/>
        <v>2003396486</v>
      </c>
    </row>
    <row r="34" spans="1:5" ht="24" customHeight="1" x14ac:dyDescent="0.25">
      <c r="A34" s="180">
        <v>23</v>
      </c>
      <c r="B34" s="181">
        <v>45416</v>
      </c>
      <c r="C34" s="183" t="s">
        <v>344</v>
      </c>
      <c r="D34" s="179">
        <v>92215047</v>
      </c>
      <c r="E34" s="179">
        <f t="shared" si="0"/>
        <v>1911181439</v>
      </c>
    </row>
    <row r="35" spans="1:5" ht="30.75" customHeight="1" x14ac:dyDescent="0.25">
      <c r="A35" s="180">
        <v>24</v>
      </c>
      <c r="B35" s="181">
        <v>45423</v>
      </c>
      <c r="C35" s="184" t="s">
        <v>180</v>
      </c>
      <c r="D35" s="179">
        <v>17139589</v>
      </c>
      <c r="E35" s="179">
        <f t="shared" si="0"/>
        <v>1894041850</v>
      </c>
    </row>
    <row r="36" spans="1:5" ht="30.75" customHeight="1" x14ac:dyDescent="0.25">
      <c r="A36" s="180">
        <v>25</v>
      </c>
      <c r="B36" s="181">
        <v>45423</v>
      </c>
      <c r="C36" s="184" t="s">
        <v>181</v>
      </c>
      <c r="D36" s="179">
        <v>10654150</v>
      </c>
      <c r="E36" s="179">
        <f t="shared" si="0"/>
        <v>1883387700</v>
      </c>
    </row>
    <row r="37" spans="1:5" ht="30.75" customHeight="1" x14ac:dyDescent="0.25">
      <c r="A37" s="180">
        <v>26</v>
      </c>
      <c r="B37" s="181">
        <v>45423</v>
      </c>
      <c r="C37" s="184" t="s">
        <v>182</v>
      </c>
      <c r="D37" s="179">
        <v>3400261</v>
      </c>
      <c r="E37" s="179">
        <f t="shared" si="0"/>
        <v>1879987439</v>
      </c>
    </row>
    <row r="38" spans="1:5" ht="30.75" customHeight="1" x14ac:dyDescent="0.25">
      <c r="A38" s="180">
        <v>27</v>
      </c>
      <c r="B38" s="181">
        <v>45423</v>
      </c>
      <c r="C38" s="184" t="s">
        <v>183</v>
      </c>
      <c r="D38" s="179">
        <v>14662377</v>
      </c>
      <c r="E38" s="179">
        <f t="shared" si="0"/>
        <v>1865325062</v>
      </c>
    </row>
    <row r="39" spans="1:5" ht="30.75" customHeight="1" x14ac:dyDescent="0.25">
      <c r="A39" s="180">
        <v>28</v>
      </c>
      <c r="B39" s="181">
        <v>45423</v>
      </c>
      <c r="C39" s="184" t="s">
        <v>242</v>
      </c>
      <c r="D39" s="179">
        <v>380000</v>
      </c>
      <c r="E39" s="179">
        <f t="shared" si="0"/>
        <v>1864945062</v>
      </c>
    </row>
    <row r="40" spans="1:5" ht="30.75" customHeight="1" x14ac:dyDescent="0.25">
      <c r="A40" s="180">
        <v>29</v>
      </c>
      <c r="B40" s="181">
        <v>45423</v>
      </c>
      <c r="C40" s="184" t="s">
        <v>243</v>
      </c>
      <c r="D40" s="179">
        <v>380000</v>
      </c>
      <c r="E40" s="179">
        <f t="shared" si="0"/>
        <v>1864565062</v>
      </c>
    </row>
    <row r="41" spans="1:5" ht="30.75" customHeight="1" x14ac:dyDescent="0.25">
      <c r="A41" s="180">
        <v>30</v>
      </c>
      <c r="B41" s="181">
        <v>45423</v>
      </c>
      <c r="C41" s="184" t="s">
        <v>244</v>
      </c>
      <c r="D41" s="179">
        <v>380000</v>
      </c>
      <c r="E41" s="179">
        <f t="shared" si="0"/>
        <v>1864185062</v>
      </c>
    </row>
    <row r="42" spans="1:5" ht="24" customHeight="1" x14ac:dyDescent="0.25">
      <c r="A42" s="180">
        <v>31</v>
      </c>
      <c r="B42" s="181">
        <v>45425</v>
      </c>
      <c r="C42" s="183" t="s">
        <v>364</v>
      </c>
      <c r="D42" s="179">
        <v>32788579</v>
      </c>
      <c r="E42" s="179">
        <f t="shared" si="0"/>
        <v>1831396483</v>
      </c>
    </row>
    <row r="43" spans="1:5" ht="30.75" customHeight="1" x14ac:dyDescent="0.25">
      <c r="A43" s="180">
        <v>32</v>
      </c>
      <c r="B43" s="181">
        <v>45446</v>
      </c>
      <c r="C43" s="184" t="s">
        <v>358</v>
      </c>
      <c r="D43" s="179">
        <v>29990000</v>
      </c>
      <c r="E43" s="179">
        <f t="shared" si="0"/>
        <v>1801406483</v>
      </c>
    </row>
    <row r="44" spans="1:5" ht="24" customHeight="1" x14ac:dyDescent="0.25">
      <c r="A44" s="180">
        <v>33</v>
      </c>
      <c r="B44" s="181">
        <v>45448</v>
      </c>
      <c r="C44" s="183" t="s">
        <v>345</v>
      </c>
      <c r="D44" s="179">
        <v>87574817</v>
      </c>
      <c r="E44" s="179">
        <f t="shared" si="0"/>
        <v>1713831666</v>
      </c>
    </row>
    <row r="45" spans="1:5" ht="30.75" customHeight="1" x14ac:dyDescent="0.25">
      <c r="A45" s="180">
        <v>34</v>
      </c>
      <c r="B45" s="181">
        <v>45450</v>
      </c>
      <c r="C45" s="184" t="s">
        <v>359</v>
      </c>
      <c r="D45" s="179">
        <v>20000000</v>
      </c>
      <c r="E45" s="179">
        <f t="shared" si="0"/>
        <v>1693831666</v>
      </c>
    </row>
    <row r="46" spans="1:5" ht="30.75" customHeight="1" x14ac:dyDescent="0.25">
      <c r="A46" s="180">
        <v>35</v>
      </c>
      <c r="B46" s="181">
        <v>45450</v>
      </c>
      <c r="C46" s="184" t="s">
        <v>330</v>
      </c>
      <c r="D46" s="179">
        <v>30000000</v>
      </c>
      <c r="E46" s="179">
        <f t="shared" si="0"/>
        <v>1663831666</v>
      </c>
    </row>
    <row r="47" spans="1:5" ht="30.75" customHeight="1" x14ac:dyDescent="0.25">
      <c r="A47" s="180">
        <v>36</v>
      </c>
      <c r="B47" s="181">
        <v>45453</v>
      </c>
      <c r="C47" s="184" t="s">
        <v>184</v>
      </c>
      <c r="D47" s="179">
        <v>18333409</v>
      </c>
      <c r="E47" s="179">
        <f t="shared" si="0"/>
        <v>1645498257</v>
      </c>
    </row>
    <row r="48" spans="1:5" ht="30.75" customHeight="1" x14ac:dyDescent="0.25">
      <c r="A48" s="180">
        <v>37</v>
      </c>
      <c r="B48" s="181">
        <v>45453</v>
      </c>
      <c r="C48" s="184" t="s">
        <v>185</v>
      </c>
      <c r="D48" s="179">
        <v>10666130</v>
      </c>
      <c r="E48" s="179">
        <f t="shared" si="0"/>
        <v>1634832127</v>
      </c>
    </row>
    <row r="49" spans="1:5" ht="30.75" customHeight="1" x14ac:dyDescent="0.25">
      <c r="A49" s="180">
        <v>38</v>
      </c>
      <c r="B49" s="181">
        <v>45453</v>
      </c>
      <c r="C49" s="184" t="s">
        <v>186</v>
      </c>
      <c r="D49" s="179">
        <v>3654428</v>
      </c>
      <c r="E49" s="179">
        <f t="shared" si="0"/>
        <v>1631177699</v>
      </c>
    </row>
    <row r="50" spans="1:5" ht="30.75" customHeight="1" x14ac:dyDescent="0.25">
      <c r="A50" s="180">
        <v>39</v>
      </c>
      <c r="B50" s="181">
        <v>45453</v>
      </c>
      <c r="C50" s="184" t="s">
        <v>187</v>
      </c>
      <c r="D50" s="179">
        <v>13235589</v>
      </c>
      <c r="E50" s="179">
        <f t="shared" si="0"/>
        <v>1617942110</v>
      </c>
    </row>
    <row r="51" spans="1:5" ht="30.75" customHeight="1" x14ac:dyDescent="0.25">
      <c r="A51" s="180">
        <v>40</v>
      </c>
      <c r="B51" s="181">
        <v>45453</v>
      </c>
      <c r="C51" s="184" t="s">
        <v>245</v>
      </c>
      <c r="D51" s="179">
        <v>380000</v>
      </c>
      <c r="E51" s="179">
        <f t="shared" si="0"/>
        <v>1617562110</v>
      </c>
    </row>
    <row r="52" spans="1:5" ht="30.75" customHeight="1" x14ac:dyDescent="0.25">
      <c r="A52" s="180">
        <v>41</v>
      </c>
      <c r="B52" s="181">
        <v>45453</v>
      </c>
      <c r="C52" s="184" t="s">
        <v>246</v>
      </c>
      <c r="D52" s="179">
        <v>380000</v>
      </c>
      <c r="E52" s="179">
        <f t="shared" si="0"/>
        <v>1617182110</v>
      </c>
    </row>
    <row r="53" spans="1:5" ht="30.75" customHeight="1" x14ac:dyDescent="0.25">
      <c r="A53" s="180">
        <v>42</v>
      </c>
      <c r="B53" s="181">
        <v>45453</v>
      </c>
      <c r="C53" s="184" t="s">
        <v>247</v>
      </c>
      <c r="D53" s="179">
        <v>380000</v>
      </c>
      <c r="E53" s="179">
        <f t="shared" si="0"/>
        <v>1616802110</v>
      </c>
    </row>
    <row r="54" spans="1:5" ht="24" customHeight="1" x14ac:dyDescent="0.25">
      <c r="A54" s="180">
        <v>43</v>
      </c>
      <c r="B54" s="181">
        <v>45453</v>
      </c>
      <c r="C54" s="183" t="s">
        <v>365</v>
      </c>
      <c r="D54" s="179">
        <v>18177548</v>
      </c>
      <c r="E54" s="179">
        <f t="shared" si="0"/>
        <v>1598624562</v>
      </c>
    </row>
    <row r="55" spans="1:5" ht="30.75" customHeight="1" x14ac:dyDescent="0.25">
      <c r="A55" s="180">
        <v>44</v>
      </c>
      <c r="B55" s="181">
        <v>45460</v>
      </c>
      <c r="C55" s="184" t="s">
        <v>331</v>
      </c>
      <c r="D55" s="179">
        <v>30000000</v>
      </c>
      <c r="E55" s="179">
        <f t="shared" si="0"/>
        <v>1568624562</v>
      </c>
    </row>
    <row r="56" spans="1:5" ht="24" customHeight="1" x14ac:dyDescent="0.25">
      <c r="A56" s="180">
        <v>45</v>
      </c>
      <c r="B56" s="181">
        <v>45462</v>
      </c>
      <c r="C56" s="184" t="s">
        <v>272</v>
      </c>
      <c r="D56" s="179">
        <v>4025500</v>
      </c>
      <c r="E56" s="179">
        <f t="shared" si="0"/>
        <v>1564599062</v>
      </c>
    </row>
    <row r="57" spans="1:5" ht="24" customHeight="1" x14ac:dyDescent="0.25">
      <c r="A57" s="180">
        <v>46</v>
      </c>
      <c r="B57" s="181">
        <v>45462</v>
      </c>
      <c r="C57" s="184" t="s">
        <v>273</v>
      </c>
      <c r="D57" s="179">
        <v>1944000</v>
      </c>
      <c r="E57" s="179">
        <f t="shared" si="0"/>
        <v>1562655062</v>
      </c>
    </row>
    <row r="58" spans="1:5" ht="30.75" customHeight="1" x14ac:dyDescent="0.25">
      <c r="A58" s="180">
        <v>47</v>
      </c>
      <c r="B58" s="181">
        <v>45474</v>
      </c>
      <c r="C58" s="184" t="s">
        <v>332</v>
      </c>
      <c r="D58" s="179">
        <v>30000000</v>
      </c>
      <c r="E58" s="179">
        <f t="shared" si="0"/>
        <v>1532655062</v>
      </c>
    </row>
    <row r="59" spans="1:5" ht="24" customHeight="1" x14ac:dyDescent="0.25">
      <c r="A59" s="180">
        <v>48</v>
      </c>
      <c r="B59" s="181">
        <v>45478</v>
      </c>
      <c r="C59" s="183" t="s">
        <v>346</v>
      </c>
      <c r="D59" s="179">
        <v>72891250</v>
      </c>
      <c r="E59" s="179">
        <f t="shared" si="0"/>
        <v>1459763812</v>
      </c>
    </row>
    <row r="60" spans="1:5" ht="24" customHeight="1" x14ac:dyDescent="0.25">
      <c r="A60" s="180">
        <v>49</v>
      </c>
      <c r="B60" s="181">
        <v>45479</v>
      </c>
      <c r="C60" s="183" t="s">
        <v>346</v>
      </c>
      <c r="D60" s="179">
        <v>6887000</v>
      </c>
      <c r="E60" s="179">
        <f t="shared" si="0"/>
        <v>1452876812</v>
      </c>
    </row>
    <row r="61" spans="1:5" ht="30.75" customHeight="1" x14ac:dyDescent="0.25">
      <c r="A61" s="180">
        <v>50</v>
      </c>
      <c r="B61" s="181">
        <v>45485</v>
      </c>
      <c r="C61" s="184" t="s">
        <v>332</v>
      </c>
      <c r="D61" s="179">
        <v>40000000</v>
      </c>
      <c r="E61" s="179">
        <f t="shared" si="0"/>
        <v>1412876812</v>
      </c>
    </row>
    <row r="62" spans="1:5" ht="30.75" customHeight="1" x14ac:dyDescent="0.25">
      <c r="A62" s="180">
        <v>51</v>
      </c>
      <c r="B62" s="181">
        <v>45485</v>
      </c>
      <c r="C62" s="184" t="s">
        <v>188</v>
      </c>
      <c r="D62" s="179">
        <v>10822135</v>
      </c>
      <c r="E62" s="179">
        <f t="shared" si="0"/>
        <v>1402054677</v>
      </c>
    </row>
    <row r="63" spans="1:5" ht="30.75" customHeight="1" x14ac:dyDescent="0.25">
      <c r="A63" s="180">
        <v>52</v>
      </c>
      <c r="B63" s="181">
        <v>45485</v>
      </c>
      <c r="C63" s="184" t="s">
        <v>189</v>
      </c>
      <c r="D63" s="179">
        <v>3673026</v>
      </c>
      <c r="E63" s="179">
        <f t="shared" si="0"/>
        <v>1398381651</v>
      </c>
    </row>
    <row r="64" spans="1:5" ht="30.75" customHeight="1" x14ac:dyDescent="0.25">
      <c r="A64" s="180">
        <v>53</v>
      </c>
      <c r="B64" s="181">
        <v>45485</v>
      </c>
      <c r="C64" s="184" t="s">
        <v>190</v>
      </c>
      <c r="D64" s="179">
        <v>9638388</v>
      </c>
      <c r="E64" s="179">
        <f t="shared" si="0"/>
        <v>1388743263</v>
      </c>
    </row>
    <row r="65" spans="1:5" ht="30.75" customHeight="1" x14ac:dyDescent="0.25">
      <c r="A65" s="180">
        <v>54</v>
      </c>
      <c r="B65" s="181">
        <v>45485</v>
      </c>
      <c r="C65" s="184" t="s">
        <v>191</v>
      </c>
      <c r="D65" s="179">
        <v>15738709</v>
      </c>
      <c r="E65" s="179">
        <f t="shared" si="0"/>
        <v>1373004554</v>
      </c>
    </row>
    <row r="66" spans="1:5" ht="30.75" customHeight="1" x14ac:dyDescent="0.25">
      <c r="A66" s="180">
        <v>55</v>
      </c>
      <c r="B66" s="181">
        <v>45485</v>
      </c>
      <c r="C66" s="184" t="s">
        <v>248</v>
      </c>
      <c r="D66" s="179">
        <v>380000</v>
      </c>
      <c r="E66" s="179">
        <f t="shared" si="0"/>
        <v>1372624554</v>
      </c>
    </row>
    <row r="67" spans="1:5" ht="30.75" customHeight="1" x14ac:dyDescent="0.25">
      <c r="A67" s="180">
        <v>56</v>
      </c>
      <c r="B67" s="181">
        <v>45485</v>
      </c>
      <c r="C67" s="184" t="s">
        <v>249</v>
      </c>
      <c r="D67" s="179">
        <v>380000</v>
      </c>
      <c r="E67" s="179">
        <f t="shared" si="0"/>
        <v>1372244554</v>
      </c>
    </row>
    <row r="68" spans="1:5" ht="30.75" customHeight="1" x14ac:dyDescent="0.25">
      <c r="A68" s="180">
        <v>57</v>
      </c>
      <c r="B68" s="181">
        <v>45485</v>
      </c>
      <c r="C68" s="184" t="s">
        <v>250</v>
      </c>
      <c r="D68" s="179">
        <v>380000</v>
      </c>
      <c r="E68" s="179">
        <f t="shared" si="0"/>
        <v>1371864554</v>
      </c>
    </row>
    <row r="69" spans="1:5" ht="24" customHeight="1" x14ac:dyDescent="0.25">
      <c r="A69" s="180">
        <v>58</v>
      </c>
      <c r="B69" s="181">
        <v>45485</v>
      </c>
      <c r="C69" s="183" t="s">
        <v>366</v>
      </c>
      <c r="D69" s="179">
        <v>4546742</v>
      </c>
      <c r="E69" s="179">
        <f t="shared" si="0"/>
        <v>1367317812</v>
      </c>
    </row>
    <row r="70" spans="1:5" ht="30.75" customHeight="1" x14ac:dyDescent="0.25">
      <c r="A70" s="180">
        <v>59</v>
      </c>
      <c r="B70" s="181">
        <v>45500</v>
      </c>
      <c r="C70" s="184" t="s">
        <v>333</v>
      </c>
      <c r="D70" s="179">
        <v>50000000</v>
      </c>
      <c r="E70" s="179">
        <f t="shared" si="0"/>
        <v>1317317812</v>
      </c>
    </row>
    <row r="71" spans="1:5" ht="30.75" customHeight="1" x14ac:dyDescent="0.25">
      <c r="A71" s="180">
        <v>60</v>
      </c>
      <c r="B71" s="181">
        <v>45509</v>
      </c>
      <c r="C71" s="184" t="s">
        <v>334</v>
      </c>
      <c r="D71" s="179">
        <v>30000000</v>
      </c>
      <c r="E71" s="179">
        <f t="shared" si="0"/>
        <v>1287317812</v>
      </c>
    </row>
    <row r="72" spans="1:5" ht="24" customHeight="1" x14ac:dyDescent="0.25">
      <c r="A72" s="180">
        <v>61</v>
      </c>
      <c r="B72" s="181">
        <v>45509</v>
      </c>
      <c r="C72" s="183" t="s">
        <v>347</v>
      </c>
      <c r="D72" s="179">
        <v>76980370</v>
      </c>
      <c r="E72" s="179">
        <f t="shared" si="0"/>
        <v>1210337442</v>
      </c>
    </row>
    <row r="73" spans="1:5" ht="30.75" customHeight="1" x14ac:dyDescent="0.25">
      <c r="A73" s="180">
        <v>62</v>
      </c>
      <c r="B73" s="181">
        <v>45516</v>
      </c>
      <c r="C73" s="184" t="s">
        <v>335</v>
      </c>
      <c r="D73" s="179">
        <v>30000000</v>
      </c>
      <c r="E73" s="179">
        <f t="shared" si="0"/>
        <v>1180337442</v>
      </c>
    </row>
    <row r="74" spans="1:5" ht="30.75" customHeight="1" x14ac:dyDescent="0.25">
      <c r="A74" s="180">
        <v>63</v>
      </c>
      <c r="B74" s="181">
        <v>45516</v>
      </c>
      <c r="C74" s="184" t="s">
        <v>336</v>
      </c>
      <c r="D74" s="179">
        <v>30000000</v>
      </c>
      <c r="E74" s="179">
        <f t="shared" si="0"/>
        <v>1150337442</v>
      </c>
    </row>
    <row r="75" spans="1:5" ht="30.75" customHeight="1" x14ac:dyDescent="0.25">
      <c r="A75" s="180">
        <v>64</v>
      </c>
      <c r="B75" s="181">
        <v>45516</v>
      </c>
      <c r="C75" s="184" t="s">
        <v>192</v>
      </c>
      <c r="D75" s="179">
        <v>11097469</v>
      </c>
      <c r="E75" s="179">
        <f t="shared" si="0"/>
        <v>1139239973</v>
      </c>
    </row>
    <row r="76" spans="1:5" ht="30.75" customHeight="1" x14ac:dyDescent="0.25">
      <c r="A76" s="180">
        <v>65</v>
      </c>
      <c r="B76" s="181">
        <v>45516</v>
      </c>
      <c r="C76" s="184" t="s">
        <v>193</v>
      </c>
      <c r="D76" s="179">
        <v>2755544</v>
      </c>
      <c r="E76" s="179">
        <f t="shared" si="0"/>
        <v>1136484429</v>
      </c>
    </row>
    <row r="77" spans="1:5" ht="30.75" customHeight="1" x14ac:dyDescent="0.25">
      <c r="A77" s="180">
        <v>66</v>
      </c>
      <c r="B77" s="181">
        <v>45516</v>
      </c>
      <c r="C77" s="184" t="s">
        <v>194</v>
      </c>
      <c r="D77" s="179">
        <v>8568086</v>
      </c>
      <c r="E77" s="179">
        <f t="shared" si="0"/>
        <v>1127916343</v>
      </c>
    </row>
    <row r="78" spans="1:5" ht="30.75" customHeight="1" x14ac:dyDescent="0.25">
      <c r="A78" s="180">
        <v>67</v>
      </c>
      <c r="B78" s="181">
        <v>45516</v>
      </c>
      <c r="C78" s="184" t="s">
        <v>195</v>
      </c>
      <c r="D78" s="179">
        <v>13620813</v>
      </c>
      <c r="E78" s="179">
        <f t="shared" ref="E78:E127" si="1">E77-D78</f>
        <v>1114295530</v>
      </c>
    </row>
    <row r="79" spans="1:5" ht="30.75" customHeight="1" x14ac:dyDescent="0.25">
      <c r="A79" s="180">
        <v>68</v>
      </c>
      <c r="B79" s="181">
        <v>45516</v>
      </c>
      <c r="C79" s="184" t="s">
        <v>251</v>
      </c>
      <c r="D79" s="179">
        <v>380000</v>
      </c>
      <c r="E79" s="179">
        <f t="shared" si="1"/>
        <v>1113915530</v>
      </c>
    </row>
    <row r="80" spans="1:5" ht="30.75" customHeight="1" x14ac:dyDescent="0.25">
      <c r="A80" s="180">
        <v>69</v>
      </c>
      <c r="B80" s="181">
        <v>45516</v>
      </c>
      <c r="C80" s="184" t="s">
        <v>252</v>
      </c>
      <c r="D80" s="179">
        <v>380000</v>
      </c>
      <c r="E80" s="179">
        <f t="shared" si="1"/>
        <v>1113535530</v>
      </c>
    </row>
    <row r="81" spans="1:5" ht="30.75" customHeight="1" x14ac:dyDescent="0.25">
      <c r="A81" s="180">
        <v>70</v>
      </c>
      <c r="B81" s="181">
        <v>45516</v>
      </c>
      <c r="C81" s="184" t="s">
        <v>253</v>
      </c>
      <c r="D81" s="179">
        <v>380000</v>
      </c>
      <c r="E81" s="179">
        <f t="shared" si="1"/>
        <v>1113155530</v>
      </c>
    </row>
    <row r="82" spans="1:5" ht="24" customHeight="1" x14ac:dyDescent="0.25">
      <c r="A82" s="180">
        <v>71</v>
      </c>
      <c r="B82" s="181">
        <v>45516</v>
      </c>
      <c r="C82" s="183" t="s">
        <v>367</v>
      </c>
      <c r="D82" s="179">
        <v>11871625</v>
      </c>
      <c r="E82" s="179">
        <f t="shared" si="1"/>
        <v>1101283905</v>
      </c>
    </row>
    <row r="83" spans="1:5" ht="24" customHeight="1" x14ac:dyDescent="0.25">
      <c r="A83" s="180">
        <v>72</v>
      </c>
      <c r="B83" s="181">
        <v>45516</v>
      </c>
      <c r="C83" s="183" t="s">
        <v>530</v>
      </c>
      <c r="D83" s="179">
        <v>5280000</v>
      </c>
      <c r="E83" s="179">
        <f t="shared" si="1"/>
        <v>1096003905</v>
      </c>
    </row>
    <row r="84" spans="1:5" ht="30.75" customHeight="1" x14ac:dyDescent="0.25">
      <c r="A84" s="180">
        <v>73</v>
      </c>
      <c r="B84" s="181">
        <v>45521</v>
      </c>
      <c r="C84" s="184" t="s">
        <v>335</v>
      </c>
      <c r="D84" s="179">
        <v>70000000</v>
      </c>
      <c r="E84" s="179">
        <f t="shared" si="1"/>
        <v>1026003905</v>
      </c>
    </row>
    <row r="85" spans="1:5" ht="30.75" customHeight="1" x14ac:dyDescent="0.25">
      <c r="A85" s="180">
        <v>74</v>
      </c>
      <c r="B85" s="181">
        <v>45523</v>
      </c>
      <c r="C85" s="184" t="s">
        <v>336</v>
      </c>
      <c r="D85" s="179">
        <v>30000000</v>
      </c>
      <c r="E85" s="179">
        <f t="shared" si="1"/>
        <v>996003905</v>
      </c>
    </row>
    <row r="86" spans="1:5" ht="30.75" customHeight="1" x14ac:dyDescent="0.25">
      <c r="A86" s="180">
        <v>75</v>
      </c>
      <c r="B86" s="181">
        <v>45530</v>
      </c>
      <c r="C86" s="184" t="s">
        <v>335</v>
      </c>
      <c r="D86" s="179">
        <v>50000000</v>
      </c>
      <c r="E86" s="179">
        <f t="shared" si="1"/>
        <v>946003905</v>
      </c>
    </row>
    <row r="87" spans="1:5" ht="30.75" customHeight="1" x14ac:dyDescent="0.25">
      <c r="A87" s="180">
        <v>76</v>
      </c>
      <c r="B87" s="181">
        <v>45539</v>
      </c>
      <c r="C87" s="184" t="s">
        <v>335</v>
      </c>
      <c r="D87" s="179">
        <v>30000000</v>
      </c>
      <c r="E87" s="179">
        <f t="shared" si="1"/>
        <v>916003905</v>
      </c>
    </row>
    <row r="88" spans="1:5" ht="24" customHeight="1" x14ac:dyDescent="0.25">
      <c r="A88" s="180">
        <v>77</v>
      </c>
      <c r="B88" s="181">
        <v>45540</v>
      </c>
      <c r="C88" s="183" t="s">
        <v>348</v>
      </c>
      <c r="D88" s="179">
        <v>81857223</v>
      </c>
      <c r="E88" s="179">
        <f t="shared" si="1"/>
        <v>834146682</v>
      </c>
    </row>
    <row r="89" spans="1:5" ht="30.75" customHeight="1" x14ac:dyDescent="0.25">
      <c r="A89" s="180">
        <v>78</v>
      </c>
      <c r="B89" s="181">
        <v>45542</v>
      </c>
      <c r="C89" s="184" t="s">
        <v>335</v>
      </c>
      <c r="D89" s="179">
        <v>30000000</v>
      </c>
      <c r="E89" s="179">
        <f t="shared" si="1"/>
        <v>804146682</v>
      </c>
    </row>
    <row r="90" spans="1:5" ht="30.75" customHeight="1" x14ac:dyDescent="0.25">
      <c r="A90" s="180">
        <v>79</v>
      </c>
      <c r="B90" s="181">
        <v>45546</v>
      </c>
      <c r="C90" s="184" t="s">
        <v>196</v>
      </c>
      <c r="D90" s="179">
        <v>12141369</v>
      </c>
      <c r="E90" s="179">
        <f t="shared" si="1"/>
        <v>792005313</v>
      </c>
    </row>
    <row r="91" spans="1:5" ht="30.75" customHeight="1" x14ac:dyDescent="0.25">
      <c r="A91" s="180">
        <v>80</v>
      </c>
      <c r="B91" s="181">
        <v>45546</v>
      </c>
      <c r="C91" s="184" t="s">
        <v>197</v>
      </c>
      <c r="D91" s="179">
        <v>2634660</v>
      </c>
      <c r="E91" s="179">
        <f t="shared" si="1"/>
        <v>789370653</v>
      </c>
    </row>
    <row r="92" spans="1:5" ht="30.75" customHeight="1" x14ac:dyDescent="0.25">
      <c r="A92" s="180">
        <v>81</v>
      </c>
      <c r="B92" s="181">
        <v>45546</v>
      </c>
      <c r="C92" s="184" t="s">
        <v>198</v>
      </c>
      <c r="D92" s="179">
        <v>10193845</v>
      </c>
      <c r="E92" s="179">
        <f t="shared" si="1"/>
        <v>779176808</v>
      </c>
    </row>
    <row r="93" spans="1:5" ht="30.75" customHeight="1" x14ac:dyDescent="0.25">
      <c r="A93" s="180">
        <v>82</v>
      </c>
      <c r="B93" s="181">
        <v>45546</v>
      </c>
      <c r="C93" s="184" t="s">
        <v>199</v>
      </c>
      <c r="D93" s="179">
        <v>12921877</v>
      </c>
      <c r="E93" s="179">
        <f t="shared" si="1"/>
        <v>766254931</v>
      </c>
    </row>
    <row r="94" spans="1:5" ht="30.75" customHeight="1" x14ac:dyDescent="0.25">
      <c r="A94" s="180">
        <v>83</v>
      </c>
      <c r="B94" s="181">
        <v>45546</v>
      </c>
      <c r="C94" s="184" t="s">
        <v>254</v>
      </c>
      <c r="D94" s="179">
        <v>380000</v>
      </c>
      <c r="E94" s="179">
        <f t="shared" si="1"/>
        <v>765874931</v>
      </c>
    </row>
    <row r="95" spans="1:5" ht="30.75" customHeight="1" x14ac:dyDescent="0.25">
      <c r="A95" s="180">
        <v>84</v>
      </c>
      <c r="B95" s="181">
        <v>45546</v>
      </c>
      <c r="C95" s="184" t="s">
        <v>255</v>
      </c>
      <c r="D95" s="179">
        <v>380000</v>
      </c>
      <c r="E95" s="179">
        <f t="shared" si="1"/>
        <v>765494931</v>
      </c>
    </row>
    <row r="96" spans="1:5" ht="30.75" customHeight="1" x14ac:dyDescent="0.25">
      <c r="A96" s="180">
        <v>85</v>
      </c>
      <c r="B96" s="181">
        <v>45546</v>
      </c>
      <c r="C96" s="184" t="s">
        <v>256</v>
      </c>
      <c r="D96" s="179">
        <v>380000</v>
      </c>
      <c r="E96" s="179">
        <f t="shared" si="1"/>
        <v>765114931</v>
      </c>
    </row>
    <row r="97" spans="1:5" ht="24" customHeight="1" x14ac:dyDescent="0.25">
      <c r="A97" s="180">
        <v>86</v>
      </c>
      <c r="B97" s="181">
        <v>45546</v>
      </c>
      <c r="C97" s="183" t="s">
        <v>276</v>
      </c>
      <c r="D97" s="179">
        <v>1972000</v>
      </c>
      <c r="E97" s="179">
        <f t="shared" si="1"/>
        <v>763142931</v>
      </c>
    </row>
    <row r="98" spans="1:5" ht="24" customHeight="1" x14ac:dyDescent="0.25">
      <c r="A98" s="180">
        <v>87</v>
      </c>
      <c r="B98" s="181">
        <v>45546</v>
      </c>
      <c r="C98" s="183" t="s">
        <v>277</v>
      </c>
      <c r="D98" s="179">
        <v>6073000</v>
      </c>
      <c r="E98" s="179">
        <f t="shared" si="1"/>
        <v>757069931</v>
      </c>
    </row>
    <row r="99" spans="1:5" ht="24" customHeight="1" x14ac:dyDescent="0.25">
      <c r="A99" s="180">
        <v>88</v>
      </c>
      <c r="B99" s="181">
        <v>45546</v>
      </c>
      <c r="C99" s="183" t="s">
        <v>529</v>
      </c>
      <c r="D99" s="179">
        <v>2890000</v>
      </c>
      <c r="E99" s="179">
        <f t="shared" si="1"/>
        <v>754179931</v>
      </c>
    </row>
    <row r="100" spans="1:5" ht="30.75" customHeight="1" x14ac:dyDescent="0.25">
      <c r="A100" s="180">
        <v>89</v>
      </c>
      <c r="B100" s="181">
        <v>45551</v>
      </c>
      <c r="C100" s="184" t="s">
        <v>335</v>
      </c>
      <c r="D100" s="179">
        <v>40000000</v>
      </c>
      <c r="E100" s="179">
        <f t="shared" si="1"/>
        <v>714179931</v>
      </c>
    </row>
    <row r="101" spans="1:5" ht="24" customHeight="1" x14ac:dyDescent="0.25">
      <c r="A101" s="180">
        <v>90</v>
      </c>
      <c r="B101" s="181">
        <v>45552</v>
      </c>
      <c r="C101" s="183" t="s">
        <v>368</v>
      </c>
      <c r="D101" s="179">
        <v>17347227</v>
      </c>
      <c r="E101" s="179">
        <f t="shared" si="1"/>
        <v>696832704</v>
      </c>
    </row>
    <row r="102" spans="1:5" ht="30.75" customHeight="1" x14ac:dyDescent="0.25">
      <c r="A102" s="180">
        <v>91</v>
      </c>
      <c r="B102" s="181">
        <v>45558</v>
      </c>
      <c r="C102" s="184" t="s">
        <v>335</v>
      </c>
      <c r="D102" s="179">
        <v>50000000</v>
      </c>
      <c r="E102" s="179">
        <f t="shared" si="1"/>
        <v>646832704</v>
      </c>
    </row>
    <row r="103" spans="1:5" ht="24" customHeight="1" x14ac:dyDescent="0.25">
      <c r="A103" s="180">
        <v>92</v>
      </c>
      <c r="B103" s="181">
        <v>45570</v>
      </c>
      <c r="C103" s="183" t="s">
        <v>349</v>
      </c>
      <c r="D103" s="179">
        <v>87722250</v>
      </c>
      <c r="E103" s="179">
        <f t="shared" si="1"/>
        <v>559110454</v>
      </c>
    </row>
    <row r="104" spans="1:5" ht="30.75" customHeight="1" x14ac:dyDescent="0.25">
      <c r="A104" s="180">
        <v>93</v>
      </c>
      <c r="B104" s="181">
        <v>45573</v>
      </c>
      <c r="C104" s="184" t="s">
        <v>340</v>
      </c>
      <c r="D104" s="179">
        <v>31978800</v>
      </c>
      <c r="E104" s="179">
        <f t="shared" si="1"/>
        <v>527131654</v>
      </c>
    </row>
    <row r="105" spans="1:5" ht="30.75" customHeight="1" x14ac:dyDescent="0.25">
      <c r="A105" s="180">
        <v>94</v>
      </c>
      <c r="B105" s="181">
        <v>45575</v>
      </c>
      <c r="C105" s="184" t="s">
        <v>340</v>
      </c>
      <c r="D105" s="179">
        <v>48557880</v>
      </c>
      <c r="E105" s="179">
        <f t="shared" si="1"/>
        <v>478573774</v>
      </c>
    </row>
    <row r="106" spans="1:5" ht="30.75" customHeight="1" x14ac:dyDescent="0.25">
      <c r="A106" s="180">
        <v>95</v>
      </c>
      <c r="B106" s="181">
        <v>45577</v>
      </c>
      <c r="C106" s="184" t="s">
        <v>200</v>
      </c>
      <c r="D106" s="179">
        <v>11014524</v>
      </c>
      <c r="E106" s="179">
        <f t="shared" si="1"/>
        <v>467559250</v>
      </c>
    </row>
    <row r="107" spans="1:5" ht="30.75" customHeight="1" x14ac:dyDescent="0.25">
      <c r="A107" s="180">
        <v>96</v>
      </c>
      <c r="B107" s="181">
        <v>45577</v>
      </c>
      <c r="C107" s="184" t="s">
        <v>201</v>
      </c>
      <c r="D107" s="179">
        <v>2476580</v>
      </c>
      <c r="E107" s="179">
        <f t="shared" si="1"/>
        <v>465082670</v>
      </c>
    </row>
    <row r="108" spans="1:5" ht="30.75" customHeight="1" x14ac:dyDescent="0.25">
      <c r="A108" s="180">
        <v>97</v>
      </c>
      <c r="B108" s="181">
        <v>45577</v>
      </c>
      <c r="C108" s="184" t="s">
        <v>202</v>
      </c>
      <c r="D108" s="179">
        <v>8091736</v>
      </c>
      <c r="E108" s="179">
        <f t="shared" si="1"/>
        <v>456990934</v>
      </c>
    </row>
    <row r="109" spans="1:5" ht="30.75" customHeight="1" x14ac:dyDescent="0.25">
      <c r="A109" s="180">
        <v>98</v>
      </c>
      <c r="B109" s="181">
        <v>45577</v>
      </c>
      <c r="C109" s="184" t="s">
        <v>203</v>
      </c>
      <c r="D109" s="179">
        <v>10496224</v>
      </c>
      <c r="E109" s="179">
        <f t="shared" si="1"/>
        <v>446494710</v>
      </c>
    </row>
    <row r="110" spans="1:5" ht="30.75" customHeight="1" x14ac:dyDescent="0.25">
      <c r="A110" s="180">
        <v>99</v>
      </c>
      <c r="B110" s="181">
        <v>45577</v>
      </c>
      <c r="C110" s="184" t="s">
        <v>257</v>
      </c>
      <c r="D110" s="179">
        <v>380000</v>
      </c>
      <c r="E110" s="179">
        <f t="shared" si="1"/>
        <v>446114710</v>
      </c>
    </row>
    <row r="111" spans="1:5" ht="30.75" customHeight="1" x14ac:dyDescent="0.25">
      <c r="A111" s="180">
        <v>100</v>
      </c>
      <c r="B111" s="181">
        <v>45577</v>
      </c>
      <c r="C111" s="184" t="s">
        <v>258</v>
      </c>
      <c r="D111" s="179">
        <v>380000</v>
      </c>
      <c r="E111" s="179">
        <f t="shared" si="1"/>
        <v>445734710</v>
      </c>
    </row>
    <row r="112" spans="1:5" ht="30.75" customHeight="1" x14ac:dyDescent="0.25">
      <c r="A112" s="180">
        <v>101</v>
      </c>
      <c r="B112" s="181">
        <v>45577</v>
      </c>
      <c r="C112" s="184" t="s">
        <v>259</v>
      </c>
      <c r="D112" s="179">
        <v>380000</v>
      </c>
      <c r="E112" s="179">
        <f t="shared" si="1"/>
        <v>445354710</v>
      </c>
    </row>
    <row r="113" spans="1:7" ht="30.75" customHeight="1" x14ac:dyDescent="0.25">
      <c r="A113" s="180">
        <v>102</v>
      </c>
      <c r="B113" s="181">
        <v>45579</v>
      </c>
      <c r="C113" s="184" t="s">
        <v>337</v>
      </c>
      <c r="D113" s="179">
        <v>50000000</v>
      </c>
      <c r="E113" s="179">
        <f t="shared" si="1"/>
        <v>395354710</v>
      </c>
    </row>
    <row r="114" spans="1:7" ht="24" customHeight="1" x14ac:dyDescent="0.25">
      <c r="A114" s="180">
        <v>103</v>
      </c>
      <c r="B114" s="181">
        <v>45581</v>
      </c>
      <c r="C114" s="184" t="s">
        <v>354</v>
      </c>
      <c r="D114" s="179">
        <v>300000</v>
      </c>
      <c r="E114" s="179">
        <f t="shared" si="1"/>
        <v>395054710</v>
      </c>
    </row>
    <row r="115" spans="1:7" ht="24" customHeight="1" x14ac:dyDescent="0.25">
      <c r="A115" s="180">
        <v>104</v>
      </c>
      <c r="B115" s="181">
        <v>45581</v>
      </c>
      <c r="C115" s="183" t="s">
        <v>369</v>
      </c>
      <c r="D115" s="179">
        <v>10862345</v>
      </c>
      <c r="E115" s="179">
        <f t="shared" si="1"/>
        <v>384192365</v>
      </c>
    </row>
    <row r="116" spans="1:7" ht="30.75" customHeight="1" x14ac:dyDescent="0.25">
      <c r="A116" s="180">
        <v>105</v>
      </c>
      <c r="B116" s="181">
        <v>45600</v>
      </c>
      <c r="C116" s="184" t="s">
        <v>341</v>
      </c>
      <c r="D116" s="179">
        <v>250000000</v>
      </c>
      <c r="E116" s="179">
        <f t="shared" si="1"/>
        <v>134192365</v>
      </c>
    </row>
    <row r="117" spans="1:7" ht="24" customHeight="1" x14ac:dyDescent="0.25">
      <c r="A117" s="180">
        <v>106</v>
      </c>
      <c r="B117" s="181">
        <v>45601</v>
      </c>
      <c r="C117" s="183" t="s">
        <v>342</v>
      </c>
      <c r="D117" s="179">
        <v>77823380</v>
      </c>
      <c r="E117" s="179">
        <f t="shared" si="1"/>
        <v>56368985</v>
      </c>
    </row>
    <row r="118" spans="1:7" ht="30.75" customHeight="1" x14ac:dyDescent="0.25">
      <c r="A118" s="180">
        <v>107</v>
      </c>
      <c r="B118" s="181">
        <v>45605</v>
      </c>
      <c r="C118" s="184" t="s">
        <v>350</v>
      </c>
      <c r="D118" s="179">
        <v>12625281</v>
      </c>
      <c r="E118" s="179">
        <f t="shared" si="1"/>
        <v>43743704</v>
      </c>
    </row>
    <row r="119" spans="1:7" ht="30.75" customHeight="1" x14ac:dyDescent="0.25">
      <c r="A119" s="180">
        <v>108</v>
      </c>
      <c r="B119" s="181">
        <v>45605</v>
      </c>
      <c r="C119" s="184" t="s">
        <v>351</v>
      </c>
      <c r="D119" s="179">
        <v>2462899</v>
      </c>
      <c r="E119" s="179">
        <f t="shared" si="1"/>
        <v>41280805</v>
      </c>
    </row>
    <row r="120" spans="1:7" ht="30.75" customHeight="1" x14ac:dyDescent="0.25">
      <c r="A120" s="180">
        <v>109</v>
      </c>
      <c r="B120" s="181">
        <v>45605</v>
      </c>
      <c r="C120" s="184" t="s">
        <v>352</v>
      </c>
      <c r="D120" s="179">
        <v>8360197</v>
      </c>
      <c r="E120" s="179">
        <f t="shared" si="1"/>
        <v>32920608</v>
      </c>
    </row>
    <row r="121" spans="1:7" ht="30.75" customHeight="1" x14ac:dyDescent="0.25">
      <c r="A121" s="180">
        <v>110</v>
      </c>
      <c r="B121" s="181">
        <v>45605</v>
      </c>
      <c r="C121" s="184" t="s">
        <v>353</v>
      </c>
      <c r="D121" s="179">
        <v>12260602</v>
      </c>
      <c r="E121" s="179">
        <f t="shared" si="1"/>
        <v>20660006</v>
      </c>
    </row>
    <row r="122" spans="1:7" ht="30.75" customHeight="1" x14ac:dyDescent="0.25">
      <c r="A122" s="180">
        <v>111</v>
      </c>
      <c r="B122" s="181">
        <v>45605</v>
      </c>
      <c r="C122" s="184" t="s">
        <v>355</v>
      </c>
      <c r="D122" s="179">
        <v>380000</v>
      </c>
      <c r="E122" s="179">
        <f t="shared" si="1"/>
        <v>20280006</v>
      </c>
    </row>
    <row r="123" spans="1:7" ht="30.75" customHeight="1" x14ac:dyDescent="0.25">
      <c r="A123" s="180">
        <v>112</v>
      </c>
      <c r="B123" s="181">
        <v>45605</v>
      </c>
      <c r="C123" s="184" t="s">
        <v>356</v>
      </c>
      <c r="D123" s="179">
        <v>380000</v>
      </c>
      <c r="E123" s="179">
        <f t="shared" si="1"/>
        <v>19900006</v>
      </c>
    </row>
    <row r="124" spans="1:7" ht="30.75" customHeight="1" x14ac:dyDescent="0.25">
      <c r="A124" s="180">
        <v>113</v>
      </c>
      <c r="B124" s="181">
        <v>45605</v>
      </c>
      <c r="C124" s="184" t="s">
        <v>357</v>
      </c>
      <c r="D124" s="179">
        <v>380000</v>
      </c>
      <c r="E124" s="179">
        <f t="shared" si="1"/>
        <v>19520006</v>
      </c>
    </row>
    <row r="125" spans="1:7" ht="24" customHeight="1" x14ac:dyDescent="0.25">
      <c r="A125" s="180">
        <v>114</v>
      </c>
      <c r="B125" s="181">
        <v>45605</v>
      </c>
      <c r="C125" s="183" t="s">
        <v>370</v>
      </c>
      <c r="D125" s="179">
        <v>3905737</v>
      </c>
      <c r="E125" s="179">
        <f t="shared" si="1"/>
        <v>15614269</v>
      </c>
    </row>
    <row r="126" spans="1:7" ht="24" customHeight="1" x14ac:dyDescent="0.25">
      <c r="A126" s="180">
        <v>115</v>
      </c>
      <c r="B126" s="181">
        <v>45605</v>
      </c>
      <c r="C126" s="183" t="s">
        <v>527</v>
      </c>
      <c r="D126" s="179">
        <v>1944000</v>
      </c>
      <c r="E126" s="179">
        <f t="shared" si="1"/>
        <v>13670269</v>
      </c>
    </row>
    <row r="127" spans="1:7" ht="24" customHeight="1" x14ac:dyDescent="0.25">
      <c r="A127" s="180">
        <v>116</v>
      </c>
      <c r="B127" s="181">
        <v>45605</v>
      </c>
      <c r="C127" s="183" t="s">
        <v>528</v>
      </c>
      <c r="D127" s="179">
        <v>3888000</v>
      </c>
      <c r="E127" s="179">
        <f t="shared" si="1"/>
        <v>9782269</v>
      </c>
    </row>
    <row r="128" spans="1:7" ht="24" customHeight="1" x14ac:dyDescent="0.25">
      <c r="A128" s="180"/>
      <c r="B128" s="181"/>
      <c r="C128" s="187" t="s">
        <v>533</v>
      </c>
      <c r="D128" s="186">
        <f>SUM(D12:D127)</f>
        <v>2445217731</v>
      </c>
      <c r="E128" s="185"/>
      <c r="G128" s="173"/>
    </row>
    <row r="129" spans="1:5" ht="12" customHeight="1" x14ac:dyDescent="0.2">
      <c r="A129" s="23"/>
      <c r="B129" s="165"/>
      <c r="C129" s="182"/>
    </row>
    <row r="130" spans="1:5" ht="20.25" customHeight="1" x14ac:dyDescent="0.25">
      <c r="A130" s="23"/>
      <c r="C130" s="189" t="s">
        <v>539</v>
      </c>
      <c r="D130" s="189"/>
      <c r="E130" s="189"/>
    </row>
    <row r="131" spans="1:5" ht="20.25" customHeight="1" x14ac:dyDescent="0.25">
      <c r="A131" s="23"/>
      <c r="C131" s="190" t="s">
        <v>540</v>
      </c>
      <c r="D131" s="190"/>
      <c r="E131" s="190"/>
    </row>
    <row r="132" spans="1:5" ht="20.25" customHeight="1" x14ac:dyDescent="0.25">
      <c r="A132" s="23"/>
      <c r="C132" s="188" t="s">
        <v>541</v>
      </c>
      <c r="D132" s="188"/>
      <c r="E132" s="188"/>
    </row>
    <row r="133" spans="1:5" ht="20.25" customHeight="1" x14ac:dyDescent="0.25">
      <c r="A133" s="23"/>
    </row>
    <row r="134" spans="1:5" ht="20.25" customHeight="1" x14ac:dyDescent="0.25">
      <c r="A134" s="23"/>
    </row>
    <row r="135" spans="1:5" ht="20.25" customHeight="1" x14ac:dyDescent="0.25">
      <c r="A135" s="23"/>
    </row>
    <row r="136" spans="1:5" ht="20.25" customHeight="1" x14ac:dyDescent="0.25">
      <c r="A136" s="23"/>
    </row>
    <row r="137" spans="1:5" ht="20.25" customHeight="1" x14ac:dyDescent="0.25">
      <c r="A137" s="23"/>
    </row>
    <row r="138" spans="1:5" ht="20.25" customHeight="1" x14ac:dyDescent="0.25">
      <c r="A138" s="23"/>
    </row>
    <row r="139" spans="1:5" ht="20.25" customHeight="1" x14ac:dyDescent="0.25">
      <c r="A139" s="23"/>
    </row>
    <row r="140" spans="1:5" ht="20.25" customHeight="1" x14ac:dyDescent="0.25">
      <c r="A140" s="23"/>
    </row>
    <row r="141" spans="1:5" ht="20.25" customHeight="1" x14ac:dyDescent="0.25">
      <c r="A141" s="23"/>
    </row>
    <row r="142" spans="1:5" ht="20.25" customHeight="1" x14ac:dyDescent="0.25">
      <c r="A142" s="23"/>
    </row>
    <row r="143" spans="1:5" ht="20.25" customHeight="1" x14ac:dyDescent="0.25">
      <c r="A143" s="23"/>
    </row>
    <row r="144" spans="1:5" ht="20.25" customHeight="1" x14ac:dyDescent="0.25">
      <c r="A144" s="23"/>
    </row>
    <row r="145" spans="1:5" ht="20.25" customHeight="1" x14ac:dyDescent="0.25">
      <c r="A145" s="23"/>
    </row>
    <row r="146" spans="1:5" ht="20.25" customHeight="1" x14ac:dyDescent="0.25">
      <c r="A146" s="23"/>
    </row>
    <row r="147" spans="1:5" ht="20.25" customHeight="1" x14ac:dyDescent="0.25">
      <c r="A147" s="23"/>
    </row>
    <row r="148" spans="1:5" ht="20.25" customHeight="1" x14ac:dyDescent="0.25">
      <c r="A148" s="23"/>
    </row>
    <row r="149" spans="1:5" ht="20.25" customHeight="1" x14ac:dyDescent="0.25">
      <c r="A149" s="23"/>
    </row>
    <row r="150" spans="1:5" ht="20.25" customHeight="1" x14ac:dyDescent="0.25">
      <c r="A150" s="23"/>
    </row>
    <row r="151" spans="1:5" ht="30.75" customHeight="1" x14ac:dyDescent="0.25">
      <c r="A151" s="180">
        <v>1</v>
      </c>
      <c r="B151" s="181">
        <v>45316</v>
      </c>
      <c r="C151" s="183" t="s">
        <v>327</v>
      </c>
      <c r="D151" s="179"/>
      <c r="E151" s="179">
        <v>685</v>
      </c>
    </row>
    <row r="152" spans="1:5" ht="30.75" customHeight="1" x14ac:dyDescent="0.25">
      <c r="A152" s="180">
        <v>2</v>
      </c>
      <c r="B152" s="181">
        <v>45347</v>
      </c>
      <c r="C152" s="183" t="s">
        <v>327</v>
      </c>
      <c r="D152" s="179"/>
      <c r="E152" s="179">
        <v>850</v>
      </c>
    </row>
    <row r="157" spans="1:5" x14ac:dyDescent="0.25">
      <c r="B157" s="165">
        <v>45365</v>
      </c>
      <c r="C157" s="6" t="s">
        <v>328</v>
      </c>
      <c r="D157" s="25"/>
      <c r="E157" s="25">
        <v>2455000000</v>
      </c>
    </row>
    <row r="158" spans="1:5" x14ac:dyDescent="0.25">
      <c r="B158" s="165">
        <v>45367</v>
      </c>
      <c r="C158" s="6" t="s">
        <v>329</v>
      </c>
      <c r="D158" s="25">
        <v>1000000</v>
      </c>
      <c r="E158" s="25"/>
    </row>
    <row r="159" spans="1:5" x14ac:dyDescent="0.25">
      <c r="B159" s="165">
        <v>45367</v>
      </c>
      <c r="C159" s="6" t="s">
        <v>329</v>
      </c>
      <c r="D159" s="25">
        <v>499000000</v>
      </c>
      <c r="E159" s="25"/>
    </row>
    <row r="160" spans="1:5" x14ac:dyDescent="0.25">
      <c r="B160" s="165">
        <v>45369</v>
      </c>
      <c r="C160" s="6" t="s">
        <v>329</v>
      </c>
      <c r="D160" s="25">
        <v>500000000</v>
      </c>
    </row>
    <row r="161" spans="2:5" x14ac:dyDescent="0.25">
      <c r="B161" s="165">
        <v>45369</v>
      </c>
      <c r="C161" s="6" t="s">
        <v>329</v>
      </c>
      <c r="D161" s="25">
        <v>500000000</v>
      </c>
      <c r="E161" s="25"/>
    </row>
    <row r="162" spans="2:5" x14ac:dyDescent="0.25">
      <c r="B162" s="165">
        <v>45373</v>
      </c>
      <c r="C162" s="6" t="s">
        <v>329</v>
      </c>
      <c r="D162" s="25">
        <v>950000000</v>
      </c>
      <c r="E162" s="25"/>
    </row>
    <row r="163" spans="2:5" x14ac:dyDescent="0.25">
      <c r="B163" s="165">
        <v>45519</v>
      </c>
      <c r="C163" s="6"/>
      <c r="E163" s="25"/>
    </row>
    <row r="164" spans="2:5" x14ac:dyDescent="0.25">
      <c r="B164" s="165">
        <v>45581</v>
      </c>
      <c r="C164" s="6"/>
      <c r="D164" s="25">
        <v>300000</v>
      </c>
      <c r="E164" s="25"/>
    </row>
    <row r="165" spans="2:5" x14ac:dyDescent="0.25">
      <c r="B165" s="23"/>
      <c r="C165" s="6"/>
      <c r="D165" s="25"/>
      <c r="E165" s="25">
        <f>E157-D166</f>
        <v>4700000</v>
      </c>
    </row>
    <row r="166" spans="2:5" x14ac:dyDescent="0.25">
      <c r="D166" s="25">
        <f>SUM(D158:D164)</f>
        <v>2450300000</v>
      </c>
    </row>
  </sheetData>
  <mergeCells count="11">
    <mergeCell ref="C132:E132"/>
    <mergeCell ref="C130:E130"/>
    <mergeCell ref="C131:E131"/>
    <mergeCell ref="A5:B5"/>
    <mergeCell ref="C5:D5"/>
    <mergeCell ref="C7:E7"/>
    <mergeCell ref="A9:D9"/>
    <mergeCell ref="A6:B6"/>
    <mergeCell ref="A7:B7"/>
    <mergeCell ref="A8:B8"/>
    <mergeCell ref="C6:D6"/>
  </mergeCells>
  <printOptions horizontalCentered="1"/>
  <pageMargins left="0" right="0" top="0.5" bottom="0.2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20"/>
  <sheetViews>
    <sheetView workbookViewId="0">
      <pane ySplit="5" topLeftCell="A6" activePane="bottomLeft" state="frozen"/>
      <selection pane="bottomLeft" activeCell="F16" sqref="F16:H16"/>
    </sheetView>
  </sheetViews>
  <sheetFormatPr defaultRowHeight="15" x14ac:dyDescent="0.25"/>
  <cols>
    <col min="1" max="1" width="17.28515625" customWidth="1"/>
    <col min="2" max="2" width="41" customWidth="1"/>
    <col min="3" max="3" width="18.28515625" customWidth="1"/>
  </cols>
  <sheetData>
    <row r="3" spans="1:8" x14ac:dyDescent="0.25">
      <c r="C3" s="74">
        <f>SUM(C5:C18)</f>
        <v>52943500</v>
      </c>
    </row>
    <row r="4" spans="1:8" ht="15.75" thickBot="1" x14ac:dyDescent="0.3"/>
    <row r="5" spans="1:8" ht="21.75" customHeight="1" thickBot="1" x14ac:dyDescent="0.3">
      <c r="A5" s="66">
        <v>45337</v>
      </c>
      <c r="B5" s="104" t="s">
        <v>268</v>
      </c>
      <c r="C5" s="64">
        <v>3240000</v>
      </c>
    </row>
    <row r="6" spans="1:8" ht="21.75" customHeight="1" thickBot="1" x14ac:dyDescent="0.3">
      <c r="A6" s="68">
        <v>45337</v>
      </c>
      <c r="B6" s="105" t="s">
        <v>269</v>
      </c>
      <c r="C6" s="65">
        <v>3888000</v>
      </c>
    </row>
    <row r="7" spans="1:8" ht="21.75" customHeight="1" thickBot="1" x14ac:dyDescent="0.3">
      <c r="A7" s="68">
        <v>45366</v>
      </c>
      <c r="B7" s="105" t="s">
        <v>270</v>
      </c>
      <c r="C7" s="65">
        <v>16416000</v>
      </c>
    </row>
    <row r="8" spans="1:8" ht="21.75" customHeight="1" thickBot="1" x14ac:dyDescent="0.3">
      <c r="A8" s="68">
        <v>45366</v>
      </c>
      <c r="B8" s="105" t="s">
        <v>271</v>
      </c>
      <c r="C8" s="65">
        <v>4104000</v>
      </c>
    </row>
    <row r="9" spans="1:8" ht="21.75" customHeight="1" thickBot="1" x14ac:dyDescent="0.3">
      <c r="A9" s="68">
        <v>45462</v>
      </c>
      <c r="B9" s="105" t="s">
        <v>272</v>
      </c>
      <c r="C9" s="65">
        <v>4025500</v>
      </c>
    </row>
    <row r="10" spans="1:8" ht="21.75" customHeight="1" thickBot="1" x14ac:dyDescent="0.3">
      <c r="A10" s="68">
        <v>45462</v>
      </c>
      <c r="B10" s="105" t="s">
        <v>273</v>
      </c>
      <c r="C10" s="65">
        <v>1944000</v>
      </c>
    </row>
    <row r="11" spans="1:8" ht="21.75" customHeight="1" thickBot="1" x14ac:dyDescent="0.3">
      <c r="A11" s="70">
        <v>45516</v>
      </c>
      <c r="B11" s="106" t="s">
        <v>274</v>
      </c>
      <c r="C11" s="65">
        <v>620000</v>
      </c>
    </row>
    <row r="12" spans="1:8" ht="21.75" customHeight="1" thickBot="1" x14ac:dyDescent="0.3">
      <c r="A12" s="70">
        <v>45516</v>
      </c>
      <c r="B12" s="106" t="s">
        <v>275</v>
      </c>
      <c r="C12" s="65">
        <v>1199000</v>
      </c>
    </row>
    <row r="13" spans="1:8" ht="21.75" customHeight="1" thickBot="1" x14ac:dyDescent="0.3">
      <c r="A13" s="70">
        <v>45546</v>
      </c>
      <c r="B13" s="106" t="s">
        <v>276</v>
      </c>
      <c r="C13" s="65">
        <v>1972000</v>
      </c>
    </row>
    <row r="14" spans="1:8" ht="21.75" customHeight="1" thickBot="1" x14ac:dyDescent="0.3">
      <c r="A14" s="70">
        <v>45546</v>
      </c>
      <c r="B14" s="106" t="s">
        <v>277</v>
      </c>
      <c r="C14" s="65">
        <v>6073000</v>
      </c>
    </row>
    <row r="15" spans="1:8" ht="21.75" customHeight="1" thickBot="1" x14ac:dyDescent="0.3">
      <c r="A15" s="70">
        <v>45552</v>
      </c>
      <c r="B15" s="106" t="s">
        <v>278</v>
      </c>
      <c r="C15" s="65">
        <v>3630000</v>
      </c>
    </row>
    <row r="16" spans="1:8" ht="21.75" customHeight="1" thickBot="1" x14ac:dyDescent="0.3">
      <c r="F16" s="70">
        <v>45586</v>
      </c>
      <c r="G16" s="106" t="s">
        <v>279</v>
      </c>
      <c r="H16" s="65">
        <v>9000000</v>
      </c>
    </row>
    <row r="17" spans="1:4" x14ac:dyDescent="0.25">
      <c r="B17" s="121" t="s">
        <v>280</v>
      </c>
      <c r="C17" s="128">
        <v>1944000</v>
      </c>
    </row>
    <row r="18" spans="1:4" ht="15.75" thickBot="1" x14ac:dyDescent="0.3">
      <c r="C18" s="128">
        <v>3888000</v>
      </c>
    </row>
    <row r="19" spans="1:4" ht="15.75" thickBot="1" x14ac:dyDescent="0.3">
      <c r="A19" s="122" t="s">
        <v>281</v>
      </c>
      <c r="B19" s="123" t="s">
        <v>282</v>
      </c>
      <c r="D19" s="124" t="s">
        <v>283</v>
      </c>
    </row>
    <row r="20" spans="1:4" ht="15.75" thickBot="1" x14ac:dyDescent="0.3">
      <c r="A20" s="125" t="s">
        <v>284</v>
      </c>
      <c r="B20" s="126" t="s">
        <v>285</v>
      </c>
      <c r="D20" s="127" t="s">
        <v>286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D20"/>
  <sheetViews>
    <sheetView workbookViewId="0">
      <selection activeCell="C18" sqref="C18"/>
    </sheetView>
  </sheetViews>
  <sheetFormatPr defaultRowHeight="15" x14ac:dyDescent="0.25"/>
  <cols>
    <col min="1" max="1" width="17.140625" customWidth="1"/>
    <col min="3" max="3" width="16.85546875" customWidth="1"/>
    <col min="4" max="4" width="10.7109375" bestFit="1" customWidth="1"/>
  </cols>
  <sheetData>
    <row r="4" spans="1:3" ht="15.75" thickBot="1" x14ac:dyDescent="0.3">
      <c r="C4" s="74">
        <f>SUM(C5:C15)</f>
        <v>216284195</v>
      </c>
    </row>
    <row r="5" spans="1:3" ht="16.5" thickBot="1" x14ac:dyDescent="0.3">
      <c r="A5" s="66">
        <v>45327</v>
      </c>
      <c r="C5" s="64">
        <v>28783955</v>
      </c>
    </row>
    <row r="6" spans="1:3" ht="16.5" thickBot="1" x14ac:dyDescent="0.3">
      <c r="A6" s="68">
        <v>45337</v>
      </c>
      <c r="C6" s="65">
        <v>26630339</v>
      </c>
    </row>
    <row r="7" spans="1:3" ht="16.5" thickBot="1" x14ac:dyDescent="0.3">
      <c r="A7" s="68">
        <v>45366</v>
      </c>
      <c r="C7" s="65">
        <v>28539804</v>
      </c>
    </row>
    <row r="8" spans="1:3" ht="16.5" thickBot="1" x14ac:dyDescent="0.3">
      <c r="A8" s="68">
        <v>45393</v>
      </c>
      <c r="C8" s="65">
        <v>32830294</v>
      </c>
    </row>
    <row r="9" spans="1:3" ht="16.5" thickBot="1" x14ac:dyDescent="0.3">
      <c r="A9" s="68">
        <v>45425</v>
      </c>
      <c r="C9" s="65">
        <v>32788579</v>
      </c>
    </row>
    <row r="10" spans="1:3" ht="16.5" thickBot="1" x14ac:dyDescent="0.3">
      <c r="A10" s="68">
        <v>45453</v>
      </c>
      <c r="C10" s="65">
        <v>18177548</v>
      </c>
    </row>
    <row r="11" spans="1:3" ht="15.75" thickBot="1" x14ac:dyDescent="0.3">
      <c r="A11" s="70">
        <v>45485</v>
      </c>
      <c r="C11" s="65">
        <v>4546742</v>
      </c>
    </row>
    <row r="12" spans="1:3" ht="15.75" thickBot="1" x14ac:dyDescent="0.3">
      <c r="A12" s="70">
        <v>45516</v>
      </c>
      <c r="C12" s="65">
        <v>11871625</v>
      </c>
    </row>
    <row r="13" spans="1:3" ht="15.75" thickBot="1" x14ac:dyDescent="0.3">
      <c r="A13" s="70">
        <v>45552</v>
      </c>
      <c r="C13" s="65">
        <v>17347227</v>
      </c>
    </row>
    <row r="14" spans="1:3" ht="15.75" thickBot="1" x14ac:dyDescent="0.3">
      <c r="A14" s="70">
        <v>45581</v>
      </c>
      <c r="C14" s="65">
        <v>10862345</v>
      </c>
    </row>
    <row r="15" spans="1:3" x14ac:dyDescent="0.25">
      <c r="C15" s="128">
        <v>3905737</v>
      </c>
    </row>
    <row r="17" spans="1:4" ht="15.75" thickBot="1" x14ac:dyDescent="0.3"/>
    <row r="18" spans="1:4" ht="26.25" thickBot="1" x14ac:dyDescent="0.3">
      <c r="A18" s="129" t="s">
        <v>287</v>
      </c>
      <c r="B18" s="130" t="s">
        <v>288</v>
      </c>
      <c r="C18" s="131" t="s">
        <v>289</v>
      </c>
      <c r="D18" s="37">
        <v>45605</v>
      </c>
    </row>
    <row r="20" spans="1:4" ht="15.75" x14ac:dyDescent="0.25">
      <c r="C20" s="167">
        <v>3905737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4" workbookViewId="0">
      <selection activeCell="A23" sqref="A23:B26"/>
    </sheetView>
  </sheetViews>
  <sheetFormatPr defaultRowHeight="15" x14ac:dyDescent="0.25"/>
  <cols>
    <col min="1" max="1" width="18.42578125" customWidth="1"/>
    <col min="2" max="2" width="14.28515625" bestFit="1" customWidth="1"/>
  </cols>
  <sheetData>
    <row r="1" spans="1:7" ht="15.75" thickBot="1" x14ac:dyDescent="0.3">
      <c r="A1" s="75"/>
      <c r="B1" s="75"/>
      <c r="C1" s="75"/>
      <c r="D1" s="75"/>
      <c r="E1" s="75"/>
      <c r="F1" s="75"/>
      <c r="G1" s="75"/>
    </row>
    <row r="2" spans="1:7" ht="45.75" thickBot="1" x14ac:dyDescent="0.3">
      <c r="A2" s="75"/>
      <c r="B2" s="75"/>
      <c r="C2" s="75"/>
      <c r="D2" s="77" t="s">
        <v>136</v>
      </c>
      <c r="E2" s="76" t="s">
        <v>137</v>
      </c>
      <c r="F2" s="78" t="s">
        <v>138</v>
      </c>
      <c r="G2" s="75"/>
    </row>
    <row r="3" spans="1:7" ht="44.25" thickBot="1" x14ac:dyDescent="0.3">
      <c r="A3" s="80">
        <v>195.2</v>
      </c>
      <c r="B3" s="81">
        <v>0.06</v>
      </c>
      <c r="C3" s="80" t="s">
        <v>139</v>
      </c>
      <c r="D3" s="79" t="s">
        <v>140</v>
      </c>
      <c r="E3" s="79" t="s">
        <v>141</v>
      </c>
      <c r="F3" s="82" t="s">
        <v>142</v>
      </c>
      <c r="G3" s="83" t="s">
        <v>143</v>
      </c>
    </row>
    <row r="4" spans="1:7" ht="15.75" thickBot="1" x14ac:dyDescent="0.3">
      <c r="A4" s="75"/>
      <c r="B4" s="75"/>
      <c r="C4" s="75"/>
      <c r="D4" s="75"/>
      <c r="E4" s="75"/>
      <c r="F4" s="75"/>
      <c r="G4" s="75"/>
    </row>
    <row r="5" spans="1:7" ht="15.75" thickBot="1" x14ac:dyDescent="0.3">
      <c r="A5" s="75"/>
      <c r="B5" s="75"/>
      <c r="C5" s="75"/>
      <c r="D5" s="75"/>
      <c r="E5" s="75"/>
      <c r="F5" s="75"/>
      <c r="G5" s="75"/>
    </row>
    <row r="6" spans="1:7" ht="15.75" thickBot="1" x14ac:dyDescent="0.3">
      <c r="A6" s="75"/>
      <c r="B6" s="75"/>
      <c r="C6" s="75"/>
      <c r="D6" s="75"/>
      <c r="E6" s="75"/>
      <c r="F6" s="75"/>
      <c r="G6" s="75"/>
    </row>
    <row r="7" spans="1:7" ht="15.75" thickBot="1" x14ac:dyDescent="0.3">
      <c r="A7" s="75"/>
      <c r="B7" s="75"/>
      <c r="C7" s="75"/>
      <c r="D7" s="75"/>
      <c r="E7" s="75"/>
      <c r="F7" s="75"/>
      <c r="G7" s="75"/>
    </row>
    <row r="8" spans="1:7" ht="15.75" thickBot="1" x14ac:dyDescent="0.3">
      <c r="A8" s="75"/>
      <c r="B8" s="84" t="s">
        <v>144</v>
      </c>
      <c r="C8" s="84" t="s">
        <v>145</v>
      </c>
      <c r="D8" s="85" t="s">
        <v>146</v>
      </c>
      <c r="E8" s="75"/>
      <c r="F8" s="75"/>
      <c r="G8" s="75"/>
    </row>
    <row r="9" spans="1:7" ht="15.75" thickBot="1" x14ac:dyDescent="0.3">
      <c r="A9" s="86" t="s">
        <v>147</v>
      </c>
      <c r="B9" s="86" t="s">
        <v>148</v>
      </c>
      <c r="C9" s="75"/>
      <c r="D9" s="75"/>
      <c r="E9" s="75"/>
      <c r="F9" s="75"/>
      <c r="G9" s="75"/>
    </row>
    <row r="10" spans="1:7" ht="15.75" thickBot="1" x14ac:dyDescent="0.3">
      <c r="A10" s="87">
        <v>45300</v>
      </c>
      <c r="B10" s="80">
        <v>200</v>
      </c>
      <c r="C10" s="75"/>
      <c r="D10" s="75"/>
      <c r="E10" s="75"/>
      <c r="F10" s="75"/>
      <c r="G10" s="75"/>
    </row>
    <row r="11" spans="1:7" ht="15.75" thickBot="1" x14ac:dyDescent="0.3">
      <c r="A11" s="87">
        <v>45303</v>
      </c>
      <c r="B11" s="80">
        <v>100</v>
      </c>
      <c r="C11" s="75"/>
      <c r="D11" s="75"/>
      <c r="E11" s="75"/>
      <c r="F11" s="75"/>
      <c r="G11" s="75"/>
    </row>
    <row r="12" spans="1:7" ht="15.75" thickBot="1" x14ac:dyDescent="0.3">
      <c r="A12" s="87">
        <v>45310</v>
      </c>
      <c r="B12" s="80">
        <v>95</v>
      </c>
      <c r="C12" s="75"/>
      <c r="D12" s="75"/>
      <c r="E12" s="75"/>
      <c r="F12" s="75"/>
      <c r="G12" s="75"/>
    </row>
    <row r="13" spans="1:7" ht="15.75" thickBot="1" x14ac:dyDescent="0.3">
      <c r="A13" s="87">
        <v>45365</v>
      </c>
      <c r="B13" s="75"/>
      <c r="C13" s="80">
        <v>100</v>
      </c>
      <c r="D13" s="75"/>
      <c r="E13" s="75"/>
      <c r="F13" s="75"/>
      <c r="G13" s="75"/>
    </row>
    <row r="14" spans="1:7" ht="30" thickBot="1" x14ac:dyDescent="0.3">
      <c r="A14" s="75"/>
      <c r="B14" s="88">
        <v>195.2</v>
      </c>
      <c r="C14" s="88">
        <v>100</v>
      </c>
      <c r="D14" s="75"/>
      <c r="E14" s="80" t="s">
        <v>149</v>
      </c>
      <c r="F14" s="80" t="s">
        <v>142</v>
      </c>
      <c r="G14" s="75"/>
    </row>
    <row r="15" spans="1:7" ht="15.75" thickBot="1" x14ac:dyDescent="0.3">
      <c r="A15" s="89" t="s">
        <v>150</v>
      </c>
      <c r="B15" s="75"/>
      <c r="C15" s="75"/>
      <c r="D15" s="75"/>
      <c r="E15" s="75"/>
      <c r="F15" s="75"/>
      <c r="G15" s="75"/>
    </row>
    <row r="16" spans="1:7" ht="15.75" thickBot="1" x14ac:dyDescent="0.3">
      <c r="A16" s="83" t="s">
        <v>151</v>
      </c>
      <c r="B16" s="80">
        <v>195.2</v>
      </c>
      <c r="C16" s="75"/>
      <c r="D16" s="75"/>
      <c r="E16" s="75"/>
      <c r="F16" s="75"/>
      <c r="G16" s="75"/>
    </row>
    <row r="17" spans="1:7" ht="15.75" thickBot="1" x14ac:dyDescent="0.3">
      <c r="A17" s="83" t="s">
        <v>152</v>
      </c>
      <c r="B17" s="80">
        <v>10.736000000000001</v>
      </c>
      <c r="C17" s="75"/>
      <c r="D17" s="75"/>
      <c r="E17" s="75"/>
      <c r="F17" s="75"/>
      <c r="G17" s="75"/>
    </row>
    <row r="18" spans="1:7" ht="30" thickBot="1" x14ac:dyDescent="0.3">
      <c r="A18" s="83" t="s">
        <v>153</v>
      </c>
      <c r="B18" s="88">
        <v>205.93600000000001</v>
      </c>
      <c r="C18" s="75"/>
      <c r="D18" s="75"/>
      <c r="E18" s="80" t="s">
        <v>154</v>
      </c>
      <c r="F18" s="75"/>
      <c r="G18" s="75"/>
    </row>
    <row r="19" spans="1:7" ht="15.75" thickBot="1" x14ac:dyDescent="0.3">
      <c r="A19" s="75"/>
      <c r="B19" s="75"/>
      <c r="C19" s="75"/>
      <c r="D19" s="75"/>
      <c r="E19" s="75"/>
      <c r="F19" s="75"/>
      <c r="G19" s="75"/>
    </row>
    <row r="20" spans="1:7" ht="15.75" thickBot="1" x14ac:dyDescent="0.3">
      <c r="A20" s="75"/>
      <c r="B20" s="75"/>
      <c r="C20" s="75"/>
      <c r="D20" s="75"/>
      <c r="E20" s="75"/>
      <c r="F20" s="75"/>
      <c r="G20" s="75"/>
    </row>
    <row r="23" spans="1:7" x14ac:dyDescent="0.25">
      <c r="A23" s="37">
        <v>45300</v>
      </c>
      <c r="B23" s="90">
        <v>192</v>
      </c>
    </row>
    <row r="24" spans="1:7" x14ac:dyDescent="0.25">
      <c r="A24" s="37">
        <v>45303</v>
      </c>
      <c r="B24" s="90">
        <v>99992</v>
      </c>
    </row>
    <row r="25" spans="1:7" x14ac:dyDescent="0.25">
      <c r="A25" s="37">
        <v>45310</v>
      </c>
      <c r="B25" s="90">
        <v>94992</v>
      </c>
    </row>
    <row r="26" spans="1:7" x14ac:dyDescent="0.25">
      <c r="B26" s="91">
        <f>SUM(B23:B25)</f>
        <v>195176</v>
      </c>
    </row>
    <row r="28" spans="1:7" x14ac:dyDescent="0.25">
      <c r="B28" s="90">
        <v>195200</v>
      </c>
    </row>
    <row r="29" spans="1:7" x14ac:dyDescent="0.25">
      <c r="A29" t="s">
        <v>152</v>
      </c>
      <c r="B29" s="90">
        <f>B28*6%</f>
        <v>11712</v>
      </c>
    </row>
    <row r="30" spans="1:7" x14ac:dyDescent="0.25">
      <c r="A30" t="s">
        <v>267</v>
      </c>
      <c r="B30" s="90">
        <f>(B29/12)*11</f>
        <v>10736</v>
      </c>
    </row>
    <row r="31" spans="1:7" x14ac:dyDescent="0.25">
      <c r="A31" s="119" t="s">
        <v>70</v>
      </c>
      <c r="B31" s="120">
        <f>B26+B30</f>
        <v>205912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workbookViewId="0">
      <selection activeCell="M14" sqref="M14"/>
    </sheetView>
  </sheetViews>
  <sheetFormatPr defaultRowHeight="15" x14ac:dyDescent="0.25"/>
  <cols>
    <col min="2" max="2" width="17.42578125" customWidth="1"/>
    <col min="3" max="3" width="29.85546875" customWidth="1"/>
    <col min="7" max="7" width="18" customWidth="1"/>
    <col min="8" max="9" width="13.85546875" customWidth="1"/>
    <col min="14" max="14" width="15.42578125" customWidth="1"/>
  </cols>
  <sheetData>
    <row r="1" spans="1:26" ht="15.75" thickBot="1" x14ac:dyDescent="0.3"/>
    <row r="2" spans="1:26" ht="19.5" thickBot="1" x14ac:dyDescent="0.3">
      <c r="A2" s="214" t="s">
        <v>8</v>
      </c>
      <c r="B2" s="215"/>
      <c r="C2" s="215"/>
      <c r="D2" s="215"/>
      <c r="E2" s="215"/>
      <c r="F2" s="215"/>
      <c r="G2" s="215"/>
      <c r="H2" s="215"/>
      <c r="I2" s="216"/>
      <c r="J2" s="135"/>
      <c r="K2" s="135"/>
      <c r="L2" s="135"/>
      <c r="M2" s="135"/>
      <c r="N2" s="135"/>
      <c r="O2" s="135"/>
      <c r="P2" s="135"/>
      <c r="Q2" s="135"/>
      <c r="R2" s="135"/>
      <c r="S2" s="135"/>
      <c r="T2" s="135"/>
      <c r="U2" s="135"/>
      <c r="V2" s="135"/>
      <c r="W2" s="135"/>
      <c r="X2" s="135"/>
      <c r="Y2" s="135"/>
      <c r="Z2" s="135"/>
    </row>
    <row r="3" spans="1:26" ht="15.75" thickBot="1" x14ac:dyDescent="0.3">
      <c r="A3" s="217" t="s">
        <v>303</v>
      </c>
      <c r="B3" s="218"/>
      <c r="C3" s="218"/>
      <c r="D3" s="218"/>
      <c r="E3" s="218"/>
      <c r="F3" s="218"/>
      <c r="G3" s="218"/>
      <c r="H3" s="218"/>
      <c r="I3" s="219"/>
      <c r="J3" s="136"/>
      <c r="K3" s="136"/>
      <c r="L3" s="135"/>
      <c r="M3" s="135"/>
      <c r="N3" s="135"/>
      <c r="O3" s="135"/>
      <c r="P3" s="135"/>
      <c r="Q3" s="135"/>
      <c r="R3" s="135"/>
      <c r="S3" s="135"/>
      <c r="T3" s="135"/>
      <c r="U3" s="135"/>
      <c r="V3" s="135"/>
      <c r="W3" s="135"/>
      <c r="X3" s="135"/>
      <c r="Y3" s="135"/>
      <c r="Z3" s="135"/>
    </row>
    <row r="4" spans="1:26" ht="26.25" thickBot="1" x14ac:dyDescent="0.3">
      <c r="A4" s="137" t="s">
        <v>10</v>
      </c>
      <c r="B4" s="138" t="s">
        <v>11</v>
      </c>
      <c r="C4" s="138" t="s">
        <v>12</v>
      </c>
      <c r="D4" s="138" t="s">
        <v>13</v>
      </c>
      <c r="E4" s="138" t="s">
        <v>14</v>
      </c>
      <c r="F4" s="138" t="s">
        <v>15</v>
      </c>
      <c r="G4" s="138" t="s">
        <v>16</v>
      </c>
      <c r="H4" s="138" t="s">
        <v>17</v>
      </c>
      <c r="I4" s="138" t="s">
        <v>18</v>
      </c>
      <c r="J4" s="139"/>
      <c r="K4" s="139"/>
      <c r="L4" s="152" t="s">
        <v>306</v>
      </c>
      <c r="M4" s="135"/>
      <c r="N4" s="153" t="s">
        <v>109</v>
      </c>
      <c r="O4" s="135"/>
      <c r="P4" s="135"/>
      <c r="Q4" s="135"/>
      <c r="R4" s="135"/>
      <c r="S4" s="135"/>
      <c r="T4" s="135"/>
      <c r="U4" s="135"/>
      <c r="V4" s="135"/>
      <c r="W4" s="135"/>
      <c r="X4" s="135"/>
      <c r="Y4" s="135"/>
      <c r="Z4" s="135"/>
    </row>
    <row r="5" spans="1:26" ht="30" customHeight="1" thickBot="1" x14ac:dyDescent="0.3">
      <c r="A5" s="140">
        <v>2</v>
      </c>
      <c r="B5" s="141">
        <v>45607</v>
      </c>
      <c r="C5" s="142" t="s">
        <v>304</v>
      </c>
      <c r="D5" s="139"/>
      <c r="E5" s="139"/>
      <c r="F5" s="139"/>
      <c r="G5" s="149">
        <v>88385300</v>
      </c>
      <c r="H5" s="149">
        <f>G5*8%</f>
        <v>7070824</v>
      </c>
      <c r="I5" s="150">
        <f>SUM(G5:H5)</f>
        <v>95456124</v>
      </c>
      <c r="J5" s="139"/>
      <c r="K5" s="139"/>
      <c r="L5" s="152" t="s">
        <v>307</v>
      </c>
      <c r="M5" s="135"/>
      <c r="N5" s="153" t="s">
        <v>111</v>
      </c>
      <c r="O5" s="135"/>
      <c r="P5" s="135"/>
      <c r="Q5" s="135"/>
      <c r="R5" s="135"/>
      <c r="S5" s="135"/>
      <c r="T5" s="135"/>
      <c r="U5" s="135"/>
      <c r="V5" s="135"/>
      <c r="W5" s="135"/>
      <c r="X5" s="135"/>
      <c r="Y5" s="135"/>
      <c r="Z5" s="135"/>
    </row>
    <row r="6" spans="1:26" ht="30" customHeight="1" thickBot="1" x14ac:dyDescent="0.3">
      <c r="A6" s="140">
        <v>3</v>
      </c>
      <c r="B6" s="141">
        <v>45608</v>
      </c>
      <c r="C6" s="142" t="s">
        <v>304</v>
      </c>
      <c r="D6" s="139"/>
      <c r="E6" s="139"/>
      <c r="F6" s="139"/>
      <c r="G6" s="149">
        <v>26837700</v>
      </c>
      <c r="H6" s="149">
        <f>G6*8%</f>
        <v>2147016</v>
      </c>
      <c r="I6" s="150">
        <f>SUM(G6:H6)</f>
        <v>28984716</v>
      </c>
      <c r="J6" s="139"/>
      <c r="K6" s="139"/>
      <c r="L6" s="154" t="s">
        <v>308</v>
      </c>
      <c r="M6" s="135"/>
      <c r="N6" s="155" t="s">
        <v>309</v>
      </c>
      <c r="O6" s="135"/>
      <c r="P6" s="135"/>
      <c r="Q6" s="135"/>
      <c r="R6" s="135"/>
      <c r="S6" s="135"/>
      <c r="T6" s="135"/>
      <c r="U6" s="135"/>
      <c r="V6" s="135"/>
      <c r="W6" s="135"/>
      <c r="X6" s="135"/>
      <c r="Y6" s="135"/>
      <c r="Z6" s="135"/>
    </row>
    <row r="7" spans="1:26" ht="30" customHeight="1" thickBot="1" x14ac:dyDescent="0.3">
      <c r="A7" s="144"/>
      <c r="B7" s="139"/>
      <c r="C7" s="139"/>
      <c r="D7" s="139"/>
      <c r="E7" s="139"/>
      <c r="F7" s="139"/>
      <c r="G7" s="139"/>
      <c r="H7" s="139"/>
      <c r="I7" s="143" t="s">
        <v>305</v>
      </c>
      <c r="J7" s="139"/>
      <c r="K7" s="139"/>
      <c r="L7" s="135"/>
      <c r="M7" s="135"/>
      <c r="N7" s="135"/>
      <c r="O7" s="135"/>
      <c r="P7" s="135"/>
      <c r="Q7" s="135"/>
      <c r="R7" s="135"/>
      <c r="S7" s="135"/>
      <c r="T7" s="135"/>
      <c r="U7" s="135"/>
      <c r="V7" s="135"/>
      <c r="W7" s="135"/>
      <c r="X7" s="135"/>
      <c r="Y7" s="135"/>
      <c r="Z7" s="135"/>
    </row>
    <row r="8" spans="1:26" ht="15.75" thickBot="1" x14ac:dyDescent="0.3">
      <c r="A8" s="145"/>
      <c r="B8" s="146"/>
      <c r="C8" s="147" t="s">
        <v>18</v>
      </c>
      <c r="D8" s="146"/>
      <c r="E8" s="146"/>
      <c r="F8" s="146"/>
      <c r="G8" s="151">
        <f>SUM(G5:G7)</f>
        <v>115223000</v>
      </c>
      <c r="H8" s="151">
        <f t="shared" ref="H8:I8" si="0">SUM(H5:H7)</f>
        <v>9217840</v>
      </c>
      <c r="I8" s="151">
        <f t="shared" si="0"/>
        <v>124440840</v>
      </c>
      <c r="J8" s="148">
        <v>0.08</v>
      </c>
      <c r="K8" s="139"/>
      <c r="L8" s="135"/>
      <c r="M8" s="135"/>
      <c r="N8" s="135"/>
      <c r="O8" s="135"/>
      <c r="P8" s="135"/>
      <c r="Q8" s="135"/>
      <c r="R8" s="135"/>
      <c r="S8" s="135"/>
      <c r="T8" s="135"/>
      <c r="U8" s="135"/>
      <c r="V8" s="135"/>
      <c r="W8" s="135"/>
      <c r="X8" s="135"/>
      <c r="Y8" s="135"/>
      <c r="Z8" s="135"/>
    </row>
  </sheetData>
  <mergeCells count="2">
    <mergeCell ref="A2:I2"/>
    <mergeCell ref="A3:I3"/>
  </mergeCells>
  <pageMargins left="0.7" right="0.7" top="0.75" bottom="0.75" header="0.3" footer="0.3"/>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topLeftCell="A13" workbookViewId="0">
      <selection activeCell="E23" sqref="E23:E24"/>
    </sheetView>
  </sheetViews>
  <sheetFormatPr defaultRowHeight="15" x14ac:dyDescent="0.25"/>
  <cols>
    <col min="1" max="1" width="14.28515625" bestFit="1" customWidth="1"/>
    <col min="2" max="2" width="19.140625" bestFit="1" customWidth="1"/>
    <col min="3" max="3" width="7" bestFit="1" customWidth="1"/>
    <col min="4" max="4" width="169.42578125" bestFit="1" customWidth="1"/>
    <col min="5" max="5" width="19.28515625" bestFit="1" customWidth="1"/>
    <col min="6" max="6" width="21.5703125" bestFit="1" customWidth="1"/>
    <col min="7" max="7" width="14.5703125" bestFit="1" customWidth="1"/>
    <col min="8" max="8" width="32.28515625" bestFit="1" customWidth="1"/>
    <col min="9" max="9" width="16.28515625" bestFit="1" customWidth="1"/>
  </cols>
  <sheetData>
    <row r="1" spans="1:9" x14ac:dyDescent="0.25">
      <c r="A1" s="220" t="s">
        <v>375</v>
      </c>
      <c r="B1" s="221"/>
      <c r="C1" s="221"/>
      <c r="D1" s="221"/>
      <c r="E1" s="221"/>
      <c r="F1" s="221"/>
      <c r="G1" s="221"/>
      <c r="H1" s="221"/>
      <c r="I1" s="222"/>
    </row>
    <row r="2" spans="1:9" x14ac:dyDescent="0.25">
      <c r="A2" s="223" t="s">
        <v>376</v>
      </c>
      <c r="B2" s="221"/>
      <c r="C2" s="221"/>
      <c r="D2" s="221"/>
      <c r="E2" s="221"/>
      <c r="F2" s="221"/>
      <c r="G2" s="221"/>
      <c r="H2" s="221"/>
      <c r="I2" s="222"/>
    </row>
    <row r="3" spans="1:9" x14ac:dyDescent="0.25">
      <c r="A3" s="224" t="s">
        <v>377</v>
      </c>
      <c r="B3" s="221"/>
      <c r="C3" s="221"/>
      <c r="D3" s="221"/>
      <c r="E3" s="221"/>
      <c r="F3" s="221"/>
      <c r="G3" s="221"/>
      <c r="H3" s="221"/>
      <c r="I3" s="222"/>
    </row>
    <row r="4" spans="1:9" ht="18" x14ac:dyDescent="0.25">
      <c r="A4" s="225" t="s">
        <v>378</v>
      </c>
      <c r="B4" s="221"/>
      <c r="C4" s="221"/>
      <c r="D4" s="221"/>
      <c r="E4" s="221"/>
      <c r="F4" s="221"/>
      <c r="G4" s="221"/>
      <c r="H4" s="221"/>
      <c r="I4" s="222"/>
    </row>
    <row r="5" spans="1:9" x14ac:dyDescent="0.25">
      <c r="A5" s="224" t="s">
        <v>379</v>
      </c>
      <c r="B5" s="221"/>
      <c r="C5" s="221"/>
      <c r="D5" s="221"/>
      <c r="E5" s="221"/>
      <c r="F5" s="221"/>
      <c r="G5" s="221"/>
      <c r="H5" s="221"/>
      <c r="I5" s="222"/>
    </row>
    <row r="6" spans="1:9" ht="15.75" x14ac:dyDescent="0.25">
      <c r="D6" s="174" t="s">
        <v>380</v>
      </c>
      <c r="E6" s="174" t="s">
        <v>381</v>
      </c>
      <c r="F6" s="174" t="s">
        <v>382</v>
      </c>
      <c r="G6" s="174" t="s">
        <v>383</v>
      </c>
    </row>
    <row r="7" spans="1:9" x14ac:dyDescent="0.25">
      <c r="D7" s="175" t="s">
        <v>384</v>
      </c>
      <c r="E7" s="175" t="s">
        <v>385</v>
      </c>
      <c r="F7" s="175" t="s">
        <v>386</v>
      </c>
      <c r="G7" s="175" t="s">
        <v>387</v>
      </c>
    </row>
    <row r="8" spans="1:9" ht="15.75" x14ac:dyDescent="0.25">
      <c r="A8" s="174" t="s">
        <v>71</v>
      </c>
      <c r="B8" s="174" t="s">
        <v>388</v>
      </c>
      <c r="C8" s="174" t="s">
        <v>389</v>
      </c>
      <c r="D8" s="174" t="s">
        <v>390</v>
      </c>
      <c r="E8" s="174" t="s">
        <v>391</v>
      </c>
      <c r="F8" s="174" t="s">
        <v>392</v>
      </c>
      <c r="G8" s="174" t="s">
        <v>393</v>
      </c>
      <c r="H8" s="174" t="s">
        <v>394</v>
      </c>
      <c r="I8" s="174" t="s">
        <v>395</v>
      </c>
    </row>
    <row r="9" spans="1:9" ht="15.75" x14ac:dyDescent="0.25">
      <c r="A9" s="175" t="s">
        <v>396</v>
      </c>
      <c r="B9" s="175" t="s">
        <v>397</v>
      </c>
      <c r="C9" s="175" t="s">
        <v>398</v>
      </c>
      <c r="D9" s="176" t="s">
        <v>399</v>
      </c>
      <c r="E9" s="177">
        <v>1799562</v>
      </c>
      <c r="F9" s="177" t="s">
        <v>377</v>
      </c>
      <c r="G9" s="177">
        <v>10849815</v>
      </c>
      <c r="H9" s="178" t="s">
        <v>377</v>
      </c>
      <c r="I9" s="178" t="s">
        <v>377</v>
      </c>
    </row>
    <row r="10" spans="1:9" ht="15.75" x14ac:dyDescent="0.25">
      <c r="A10" s="175" t="s">
        <v>400</v>
      </c>
      <c r="B10" s="175" t="s">
        <v>401</v>
      </c>
      <c r="C10" s="175" t="s">
        <v>402</v>
      </c>
      <c r="D10" s="176" t="s">
        <v>403</v>
      </c>
      <c r="E10" s="177" t="s">
        <v>377</v>
      </c>
      <c r="F10" s="177">
        <v>1981000</v>
      </c>
      <c r="G10" s="177">
        <v>12830815</v>
      </c>
      <c r="H10" s="178" t="s">
        <v>404</v>
      </c>
      <c r="I10" s="178" t="s">
        <v>405</v>
      </c>
    </row>
    <row r="11" spans="1:9" ht="15.75" x14ac:dyDescent="0.25">
      <c r="A11" s="175" t="s">
        <v>400</v>
      </c>
      <c r="B11" s="175" t="s">
        <v>406</v>
      </c>
      <c r="C11" s="175" t="s">
        <v>407</v>
      </c>
      <c r="D11" s="176" t="s">
        <v>408</v>
      </c>
      <c r="E11" s="177" t="s">
        <v>377</v>
      </c>
      <c r="F11" s="177">
        <v>1620000</v>
      </c>
      <c r="G11" s="177">
        <v>14450815</v>
      </c>
      <c r="H11" s="178" t="s">
        <v>409</v>
      </c>
      <c r="I11" s="178" t="s">
        <v>410</v>
      </c>
    </row>
    <row r="12" spans="1:9" ht="15.75" x14ac:dyDescent="0.25">
      <c r="A12" s="175" t="s">
        <v>400</v>
      </c>
      <c r="B12" s="175" t="s">
        <v>411</v>
      </c>
      <c r="C12" s="175" t="s">
        <v>412</v>
      </c>
      <c r="D12" s="176" t="s">
        <v>413</v>
      </c>
      <c r="E12" s="177" t="s">
        <v>377</v>
      </c>
      <c r="F12" s="177">
        <v>669000</v>
      </c>
      <c r="G12" s="177">
        <v>15119815</v>
      </c>
      <c r="H12" s="178" t="s">
        <v>414</v>
      </c>
      <c r="I12" s="178" t="s">
        <v>415</v>
      </c>
    </row>
    <row r="13" spans="1:9" ht="15.75" x14ac:dyDescent="0.25">
      <c r="A13" s="175" t="s">
        <v>400</v>
      </c>
      <c r="B13" s="175" t="s">
        <v>416</v>
      </c>
      <c r="C13" s="175" t="s">
        <v>417</v>
      </c>
      <c r="D13" s="176" t="s">
        <v>418</v>
      </c>
      <c r="E13" s="177" t="s">
        <v>377</v>
      </c>
      <c r="F13" s="177">
        <v>250000000</v>
      </c>
      <c r="G13" s="177">
        <v>265119815</v>
      </c>
      <c r="H13" s="178" t="s">
        <v>377</v>
      </c>
      <c r="I13" s="178" t="s">
        <v>377</v>
      </c>
    </row>
    <row r="14" spans="1:9" ht="15.75" x14ac:dyDescent="0.25">
      <c r="A14" s="175" t="s">
        <v>400</v>
      </c>
      <c r="B14" s="175" t="s">
        <v>416</v>
      </c>
      <c r="C14" s="175" t="s">
        <v>419</v>
      </c>
      <c r="D14" s="176" t="s">
        <v>420</v>
      </c>
      <c r="E14" s="177">
        <v>250000000</v>
      </c>
      <c r="F14" s="177" t="s">
        <v>377</v>
      </c>
      <c r="G14" s="177">
        <v>15119815</v>
      </c>
      <c r="H14" s="178" t="s">
        <v>377</v>
      </c>
      <c r="I14" s="178" t="s">
        <v>377</v>
      </c>
    </row>
    <row r="15" spans="1:9" ht="15.75" x14ac:dyDescent="0.25">
      <c r="A15" s="175" t="s">
        <v>421</v>
      </c>
      <c r="B15" s="175" t="s">
        <v>422</v>
      </c>
      <c r="C15" s="175" t="s">
        <v>423</v>
      </c>
      <c r="D15" s="176" t="s">
        <v>424</v>
      </c>
      <c r="E15" s="177" t="s">
        <v>377</v>
      </c>
      <c r="F15" s="177">
        <v>100000000</v>
      </c>
      <c r="G15" s="177">
        <v>115119815</v>
      </c>
      <c r="H15" s="178" t="s">
        <v>377</v>
      </c>
      <c r="I15" s="178" t="s">
        <v>377</v>
      </c>
    </row>
    <row r="16" spans="1:9" ht="15.75" x14ac:dyDescent="0.25">
      <c r="A16" s="175" t="s">
        <v>421</v>
      </c>
      <c r="B16" s="175" t="s">
        <v>425</v>
      </c>
      <c r="C16" s="175" t="s">
        <v>426</v>
      </c>
      <c r="D16" s="176" t="s">
        <v>427</v>
      </c>
      <c r="E16" s="177">
        <v>77823380</v>
      </c>
      <c r="F16" s="177" t="s">
        <v>377</v>
      </c>
      <c r="G16" s="177">
        <v>37296435</v>
      </c>
      <c r="H16" s="178" t="s">
        <v>377</v>
      </c>
      <c r="I16" s="178" t="s">
        <v>377</v>
      </c>
    </row>
    <row r="17" spans="1:9" ht="15.75" x14ac:dyDescent="0.25">
      <c r="A17" s="175" t="s">
        <v>421</v>
      </c>
      <c r="B17" s="175" t="s">
        <v>428</v>
      </c>
      <c r="C17" s="175" t="s">
        <v>429</v>
      </c>
      <c r="D17" s="176" t="s">
        <v>430</v>
      </c>
      <c r="E17" s="177" t="s">
        <v>377</v>
      </c>
      <c r="F17" s="177">
        <v>500000</v>
      </c>
      <c r="G17" s="177">
        <v>37796435</v>
      </c>
      <c r="H17" s="178" t="s">
        <v>377</v>
      </c>
      <c r="I17" s="178" t="s">
        <v>377</v>
      </c>
    </row>
    <row r="18" spans="1:9" ht="15.75" x14ac:dyDescent="0.25">
      <c r="A18" s="175" t="s">
        <v>431</v>
      </c>
      <c r="B18" s="175" t="s">
        <v>432</v>
      </c>
      <c r="C18" s="175" t="s">
        <v>433</v>
      </c>
      <c r="D18" s="176" t="s">
        <v>434</v>
      </c>
      <c r="E18" s="177" t="s">
        <v>377</v>
      </c>
      <c r="F18" s="177">
        <v>960000</v>
      </c>
      <c r="G18" s="177">
        <v>38756435</v>
      </c>
      <c r="H18" s="178" t="s">
        <v>404</v>
      </c>
      <c r="I18" s="178" t="s">
        <v>405</v>
      </c>
    </row>
    <row r="19" spans="1:9" ht="15.75" x14ac:dyDescent="0.25">
      <c r="A19" s="175" t="s">
        <v>435</v>
      </c>
      <c r="B19" s="175" t="s">
        <v>436</v>
      </c>
      <c r="C19" s="175" t="s">
        <v>437</v>
      </c>
      <c r="D19" s="176" t="s">
        <v>424</v>
      </c>
      <c r="E19" s="177" t="s">
        <v>377</v>
      </c>
      <c r="F19" s="177">
        <v>100000000</v>
      </c>
      <c r="G19" s="177">
        <v>138756435</v>
      </c>
      <c r="H19" s="178" t="s">
        <v>377</v>
      </c>
      <c r="I19" s="178" t="s">
        <v>377</v>
      </c>
    </row>
    <row r="20" spans="1:9" ht="15.75" x14ac:dyDescent="0.25">
      <c r="A20" s="175" t="s">
        <v>438</v>
      </c>
      <c r="B20" s="175" t="s">
        <v>439</v>
      </c>
      <c r="C20" s="175" t="s">
        <v>440</v>
      </c>
      <c r="D20" s="176" t="s">
        <v>441</v>
      </c>
      <c r="E20" s="177">
        <v>19244000</v>
      </c>
      <c r="F20" s="177" t="s">
        <v>377</v>
      </c>
      <c r="G20" s="177">
        <v>119512435</v>
      </c>
      <c r="H20" s="178" t="s">
        <v>377</v>
      </c>
      <c r="I20" s="178" t="s">
        <v>377</v>
      </c>
    </row>
    <row r="21" spans="1:9" ht="15.75" x14ac:dyDescent="0.25">
      <c r="A21" s="175" t="s">
        <v>438</v>
      </c>
      <c r="B21" s="175" t="s">
        <v>442</v>
      </c>
      <c r="C21" s="175" t="s">
        <v>443</v>
      </c>
      <c r="D21" s="176" t="s">
        <v>444</v>
      </c>
      <c r="E21" s="177">
        <v>3905737</v>
      </c>
      <c r="F21" s="177" t="s">
        <v>377</v>
      </c>
      <c r="G21" s="177">
        <v>115606698</v>
      </c>
      <c r="H21" s="178" t="s">
        <v>377</v>
      </c>
      <c r="I21" s="178" t="s">
        <v>377</v>
      </c>
    </row>
    <row r="22" spans="1:9" ht="15.75" x14ac:dyDescent="0.25">
      <c r="A22" s="175" t="s">
        <v>438</v>
      </c>
      <c r="B22" s="175" t="s">
        <v>445</v>
      </c>
      <c r="C22" s="175" t="s">
        <v>446</v>
      </c>
      <c r="D22" s="176" t="s">
        <v>447</v>
      </c>
      <c r="E22" s="177">
        <v>10560000</v>
      </c>
      <c r="F22" s="177" t="s">
        <v>377</v>
      </c>
      <c r="G22" s="177">
        <v>105046698</v>
      </c>
      <c r="H22" s="178" t="s">
        <v>377</v>
      </c>
      <c r="I22" s="178" t="s">
        <v>377</v>
      </c>
    </row>
    <row r="23" spans="1:9" ht="15.75" x14ac:dyDescent="0.25">
      <c r="A23" s="175" t="s">
        <v>438</v>
      </c>
      <c r="B23" s="175" t="s">
        <v>448</v>
      </c>
      <c r="C23" s="175" t="s">
        <v>449</v>
      </c>
      <c r="D23" s="176" t="s">
        <v>373</v>
      </c>
      <c r="E23" s="177">
        <v>1944000</v>
      </c>
      <c r="F23" s="177" t="s">
        <v>377</v>
      </c>
      <c r="G23" s="177">
        <v>103102698</v>
      </c>
      <c r="H23" s="178" t="s">
        <v>377</v>
      </c>
      <c r="I23" s="178" t="s">
        <v>377</v>
      </c>
    </row>
    <row r="24" spans="1:9" ht="15.75" x14ac:dyDescent="0.25">
      <c r="A24" s="175" t="s">
        <v>438</v>
      </c>
      <c r="B24" s="175" t="s">
        <v>450</v>
      </c>
      <c r="C24" s="175" t="s">
        <v>451</v>
      </c>
      <c r="D24" s="176" t="s">
        <v>374</v>
      </c>
      <c r="E24" s="177">
        <v>3888000</v>
      </c>
      <c r="F24" s="177" t="s">
        <v>377</v>
      </c>
      <c r="G24" s="177">
        <v>99214698</v>
      </c>
      <c r="H24" s="178" t="s">
        <v>377</v>
      </c>
      <c r="I24" s="178" t="s">
        <v>377</v>
      </c>
    </row>
    <row r="25" spans="1:9" ht="15.75" x14ac:dyDescent="0.25">
      <c r="A25" s="175" t="s">
        <v>438</v>
      </c>
      <c r="B25" s="175" t="s">
        <v>450</v>
      </c>
      <c r="C25" s="175" t="s">
        <v>452</v>
      </c>
      <c r="D25" s="176" t="s">
        <v>350</v>
      </c>
      <c r="E25" s="177">
        <v>12625281</v>
      </c>
      <c r="F25" s="177" t="s">
        <v>377</v>
      </c>
      <c r="G25" s="177">
        <v>86589417</v>
      </c>
      <c r="H25" s="178" t="s">
        <v>377</v>
      </c>
      <c r="I25" s="178" t="s">
        <v>377</v>
      </c>
    </row>
    <row r="26" spans="1:9" ht="15.75" x14ac:dyDescent="0.25">
      <c r="A26" s="175" t="s">
        <v>438</v>
      </c>
      <c r="B26" s="175" t="s">
        <v>453</v>
      </c>
      <c r="C26" s="175" t="s">
        <v>454</v>
      </c>
      <c r="D26" s="176" t="s">
        <v>351</v>
      </c>
      <c r="E26" s="177">
        <v>2462899</v>
      </c>
      <c r="F26" s="177" t="s">
        <v>377</v>
      </c>
      <c r="G26" s="177">
        <v>84126518</v>
      </c>
      <c r="H26" s="178" t="s">
        <v>377</v>
      </c>
      <c r="I26" s="178" t="s">
        <v>377</v>
      </c>
    </row>
    <row r="27" spans="1:9" ht="15.75" x14ac:dyDescent="0.25">
      <c r="A27" s="175" t="s">
        <v>438</v>
      </c>
      <c r="B27" s="175" t="s">
        <v>455</v>
      </c>
      <c r="C27" s="175" t="s">
        <v>456</v>
      </c>
      <c r="D27" s="176" t="s">
        <v>352</v>
      </c>
      <c r="E27" s="177">
        <v>8360197</v>
      </c>
      <c r="F27" s="177" t="s">
        <v>377</v>
      </c>
      <c r="G27" s="177">
        <v>75766321</v>
      </c>
      <c r="H27" s="178" t="s">
        <v>377</v>
      </c>
      <c r="I27" s="178" t="s">
        <v>377</v>
      </c>
    </row>
    <row r="28" spans="1:9" ht="15.75" x14ac:dyDescent="0.25">
      <c r="A28" s="175" t="s">
        <v>438</v>
      </c>
      <c r="B28" s="175" t="s">
        <v>457</v>
      </c>
      <c r="C28" s="175" t="s">
        <v>458</v>
      </c>
      <c r="D28" s="176" t="s">
        <v>353</v>
      </c>
      <c r="E28" s="177">
        <v>12260602</v>
      </c>
      <c r="F28" s="177" t="s">
        <v>377</v>
      </c>
      <c r="G28" s="177">
        <v>63505719</v>
      </c>
      <c r="H28" s="178" t="s">
        <v>377</v>
      </c>
      <c r="I28" s="178" t="s">
        <v>377</v>
      </c>
    </row>
    <row r="29" spans="1:9" ht="15.75" x14ac:dyDescent="0.25">
      <c r="A29" s="175" t="s">
        <v>438</v>
      </c>
      <c r="B29" s="175" t="s">
        <v>459</v>
      </c>
      <c r="C29" s="175" t="s">
        <v>460</v>
      </c>
      <c r="D29" s="176" t="s">
        <v>355</v>
      </c>
      <c r="E29" s="177">
        <v>380000</v>
      </c>
      <c r="F29" s="177" t="s">
        <v>377</v>
      </c>
      <c r="G29" s="177">
        <v>63125719</v>
      </c>
      <c r="H29" s="178" t="s">
        <v>377</v>
      </c>
      <c r="I29" s="178" t="s">
        <v>377</v>
      </c>
    </row>
    <row r="30" spans="1:9" ht="15.75" x14ac:dyDescent="0.25">
      <c r="A30" s="175" t="s">
        <v>438</v>
      </c>
      <c r="B30" s="175" t="s">
        <v>461</v>
      </c>
      <c r="C30" s="175" t="s">
        <v>462</v>
      </c>
      <c r="D30" s="176" t="s">
        <v>356</v>
      </c>
      <c r="E30" s="177">
        <v>380000</v>
      </c>
      <c r="F30" s="177" t="s">
        <v>377</v>
      </c>
      <c r="G30" s="177">
        <v>62745719</v>
      </c>
      <c r="H30" s="178" t="s">
        <v>377</v>
      </c>
      <c r="I30" s="178" t="s">
        <v>377</v>
      </c>
    </row>
    <row r="31" spans="1:9" ht="15.75" x14ac:dyDescent="0.25">
      <c r="A31" s="175" t="s">
        <v>438</v>
      </c>
      <c r="B31" s="175" t="s">
        <v>463</v>
      </c>
      <c r="C31" s="175" t="s">
        <v>464</v>
      </c>
      <c r="D31" s="176" t="s">
        <v>357</v>
      </c>
      <c r="E31" s="177">
        <v>380000</v>
      </c>
      <c r="F31" s="177" t="s">
        <v>377</v>
      </c>
      <c r="G31" s="177">
        <v>62365719</v>
      </c>
      <c r="H31" s="178" t="s">
        <v>377</v>
      </c>
      <c r="I31" s="178" t="s">
        <v>377</v>
      </c>
    </row>
    <row r="32" spans="1:9" ht="15.75" x14ac:dyDescent="0.25">
      <c r="A32" s="175" t="s">
        <v>438</v>
      </c>
      <c r="B32" s="175" t="s">
        <v>465</v>
      </c>
      <c r="C32" s="175" t="s">
        <v>466</v>
      </c>
      <c r="D32" s="176" t="s">
        <v>228</v>
      </c>
      <c r="E32" s="177">
        <v>1799424</v>
      </c>
      <c r="F32" s="177" t="s">
        <v>377</v>
      </c>
      <c r="G32" s="177">
        <v>60566295</v>
      </c>
      <c r="H32" s="178" t="s">
        <v>377</v>
      </c>
      <c r="I32" s="178" t="s">
        <v>377</v>
      </c>
    </row>
    <row r="33" spans="1:9" ht="15.75" x14ac:dyDescent="0.25">
      <c r="A33" s="175" t="s">
        <v>438</v>
      </c>
      <c r="B33" s="175" t="s">
        <v>467</v>
      </c>
      <c r="C33" s="175" t="s">
        <v>468</v>
      </c>
      <c r="D33" s="176" t="s">
        <v>232</v>
      </c>
      <c r="E33" s="177">
        <v>871596</v>
      </c>
      <c r="F33" s="177" t="s">
        <v>377</v>
      </c>
      <c r="G33" s="177">
        <v>59694699</v>
      </c>
      <c r="H33" s="178" t="s">
        <v>377</v>
      </c>
      <c r="I33" s="178" t="s">
        <v>377</v>
      </c>
    </row>
    <row r="34" spans="1:9" ht="15.75" x14ac:dyDescent="0.25">
      <c r="A34" s="175" t="s">
        <v>438</v>
      </c>
      <c r="B34" s="175" t="s">
        <v>469</v>
      </c>
      <c r="C34" s="175" t="s">
        <v>470</v>
      </c>
      <c r="D34" s="176" t="s">
        <v>231</v>
      </c>
      <c r="E34" s="177">
        <v>281160</v>
      </c>
      <c r="F34" s="177" t="s">
        <v>377</v>
      </c>
      <c r="G34" s="177">
        <v>59413539</v>
      </c>
      <c r="H34" s="178" t="s">
        <v>377</v>
      </c>
      <c r="I34" s="178" t="s">
        <v>377</v>
      </c>
    </row>
    <row r="35" spans="1:9" ht="15.75" x14ac:dyDescent="0.25">
      <c r="A35" s="175" t="s">
        <v>438</v>
      </c>
      <c r="B35" s="175" t="s">
        <v>471</v>
      </c>
      <c r="C35" s="175" t="s">
        <v>472</v>
      </c>
      <c r="D35" s="176" t="s">
        <v>230</v>
      </c>
      <c r="E35" s="177">
        <v>646668</v>
      </c>
      <c r="F35" s="177" t="s">
        <v>377</v>
      </c>
      <c r="G35" s="177">
        <v>58766871</v>
      </c>
      <c r="H35" s="178" t="s">
        <v>377</v>
      </c>
      <c r="I35" s="178" t="s">
        <v>377</v>
      </c>
    </row>
    <row r="36" spans="1:9" ht="15.75" x14ac:dyDescent="0.25">
      <c r="A36" s="175" t="s">
        <v>438</v>
      </c>
      <c r="B36" s="175" t="s">
        <v>473</v>
      </c>
      <c r="C36" s="175" t="s">
        <v>474</v>
      </c>
      <c r="D36" s="176" t="s">
        <v>229</v>
      </c>
      <c r="E36" s="177">
        <v>2755368</v>
      </c>
      <c r="F36" s="177" t="s">
        <v>377</v>
      </c>
      <c r="G36" s="177">
        <v>56011503</v>
      </c>
      <c r="H36" s="178" t="s">
        <v>377</v>
      </c>
      <c r="I36" s="178" t="s">
        <v>377</v>
      </c>
    </row>
    <row r="37" spans="1:9" ht="15.75" x14ac:dyDescent="0.25">
      <c r="A37" s="175" t="s">
        <v>475</v>
      </c>
      <c r="B37" s="175" t="s">
        <v>476</v>
      </c>
      <c r="C37" s="175" t="s">
        <v>477</v>
      </c>
      <c r="D37" s="176" t="s">
        <v>478</v>
      </c>
      <c r="E37" s="177" t="s">
        <v>377</v>
      </c>
      <c r="F37" s="177">
        <v>563040</v>
      </c>
      <c r="G37" s="177">
        <v>56574543</v>
      </c>
      <c r="H37" s="178" t="s">
        <v>479</v>
      </c>
      <c r="I37" s="178" t="s">
        <v>480</v>
      </c>
    </row>
    <row r="38" spans="1:9" ht="15.75" x14ac:dyDescent="0.25">
      <c r="A38" s="175" t="s">
        <v>438</v>
      </c>
      <c r="B38" s="175" t="s">
        <v>481</v>
      </c>
      <c r="C38" s="175" t="s">
        <v>482</v>
      </c>
      <c r="D38" s="176" t="s">
        <v>483</v>
      </c>
      <c r="E38" s="177">
        <v>21300</v>
      </c>
      <c r="F38" s="177" t="s">
        <v>377</v>
      </c>
      <c r="G38" s="177">
        <v>56553243</v>
      </c>
      <c r="H38" s="178" t="s">
        <v>377</v>
      </c>
      <c r="I38" s="178" t="s">
        <v>377</v>
      </c>
    </row>
    <row r="39" spans="1:9" ht="15.75" x14ac:dyDescent="0.25">
      <c r="A39" s="175" t="s">
        <v>475</v>
      </c>
      <c r="B39" s="175" t="s">
        <v>484</v>
      </c>
      <c r="C39" s="175" t="s">
        <v>485</v>
      </c>
      <c r="D39" s="176" t="s">
        <v>486</v>
      </c>
      <c r="E39" s="177">
        <v>14919660</v>
      </c>
      <c r="F39" s="177" t="s">
        <v>377</v>
      </c>
      <c r="G39" s="177">
        <v>41633583</v>
      </c>
      <c r="H39" s="178" t="s">
        <v>377</v>
      </c>
      <c r="I39" s="178" t="s">
        <v>377</v>
      </c>
    </row>
    <row r="40" spans="1:9" ht="15.75" x14ac:dyDescent="0.25">
      <c r="A40" s="175" t="s">
        <v>475</v>
      </c>
      <c r="B40" s="175" t="s">
        <v>487</v>
      </c>
      <c r="C40" s="175" t="s">
        <v>488</v>
      </c>
      <c r="D40" s="176" t="s">
        <v>489</v>
      </c>
      <c r="E40" s="177" t="s">
        <v>377</v>
      </c>
      <c r="F40" s="177">
        <v>514000</v>
      </c>
      <c r="G40" s="177">
        <v>42147583</v>
      </c>
      <c r="H40" s="178" t="s">
        <v>490</v>
      </c>
      <c r="I40" s="178" t="s">
        <v>491</v>
      </c>
    </row>
    <row r="41" spans="1:9" ht="15.75" x14ac:dyDescent="0.25">
      <c r="A41" s="175" t="s">
        <v>492</v>
      </c>
      <c r="B41" s="175" t="s">
        <v>493</v>
      </c>
      <c r="C41" s="175" t="s">
        <v>494</v>
      </c>
      <c r="D41" s="176" t="s">
        <v>495</v>
      </c>
      <c r="E41" s="177" t="s">
        <v>377</v>
      </c>
      <c r="F41" s="177">
        <v>2149200</v>
      </c>
      <c r="G41" s="177">
        <v>44296783</v>
      </c>
      <c r="H41" s="178" t="s">
        <v>496</v>
      </c>
      <c r="I41" s="178" t="s">
        <v>497</v>
      </c>
    </row>
    <row r="42" spans="1:9" ht="15.75" x14ac:dyDescent="0.25">
      <c r="A42" s="175" t="s">
        <v>492</v>
      </c>
      <c r="B42" s="175" t="s">
        <v>498</v>
      </c>
      <c r="C42" s="175" t="s">
        <v>499</v>
      </c>
      <c r="D42" s="176" t="s">
        <v>500</v>
      </c>
      <c r="E42" s="177">
        <v>28984716</v>
      </c>
      <c r="F42" s="177" t="s">
        <v>377</v>
      </c>
      <c r="G42" s="177">
        <v>15312067</v>
      </c>
      <c r="H42" s="178" t="s">
        <v>377</v>
      </c>
      <c r="I42" s="178" t="s">
        <v>377</v>
      </c>
    </row>
    <row r="43" spans="1:9" ht="15.75" x14ac:dyDescent="0.25">
      <c r="A43" s="175" t="s">
        <v>492</v>
      </c>
      <c r="B43" s="175" t="s">
        <v>501</v>
      </c>
      <c r="C43" s="175" t="s">
        <v>502</v>
      </c>
      <c r="D43" s="176" t="s">
        <v>503</v>
      </c>
      <c r="E43" s="177">
        <v>6369863</v>
      </c>
      <c r="F43" s="177" t="s">
        <v>377</v>
      </c>
      <c r="G43" s="177">
        <v>8942204</v>
      </c>
      <c r="H43" s="178" t="s">
        <v>377</v>
      </c>
      <c r="I43" s="178" t="s">
        <v>377</v>
      </c>
    </row>
    <row r="44" spans="1:9" ht="15.75" x14ac:dyDescent="0.25">
      <c r="A44" s="175" t="s">
        <v>504</v>
      </c>
      <c r="B44" s="175" t="s">
        <v>505</v>
      </c>
      <c r="C44" s="175" t="s">
        <v>506</v>
      </c>
      <c r="D44" s="176" t="s">
        <v>507</v>
      </c>
      <c r="E44" s="177" t="s">
        <v>377</v>
      </c>
      <c r="F44" s="177">
        <v>525000</v>
      </c>
      <c r="G44" s="177">
        <v>9467204</v>
      </c>
      <c r="H44" s="178" t="s">
        <v>508</v>
      </c>
      <c r="I44" s="178" t="s">
        <v>509</v>
      </c>
    </row>
    <row r="45" spans="1:9" ht="15.75" x14ac:dyDescent="0.25">
      <c r="A45" s="175" t="s">
        <v>504</v>
      </c>
      <c r="B45" s="175" t="s">
        <v>510</v>
      </c>
      <c r="C45" s="175" t="s">
        <v>511</v>
      </c>
      <c r="D45" s="176" t="s">
        <v>512</v>
      </c>
      <c r="E45" s="177" t="s">
        <v>377</v>
      </c>
      <c r="F45" s="177">
        <v>1720000</v>
      </c>
      <c r="G45" s="177">
        <v>11187204</v>
      </c>
      <c r="H45" s="178" t="s">
        <v>377</v>
      </c>
      <c r="I45" s="178" t="s">
        <v>377</v>
      </c>
    </row>
    <row r="46" spans="1:9" ht="15.75" x14ac:dyDescent="0.25">
      <c r="A46" s="175" t="s">
        <v>513</v>
      </c>
      <c r="B46" s="175" t="s">
        <v>514</v>
      </c>
      <c r="C46" s="175" t="s">
        <v>515</v>
      </c>
      <c r="D46" s="176" t="s">
        <v>516</v>
      </c>
      <c r="E46" s="177" t="s">
        <v>377</v>
      </c>
      <c r="F46" s="177">
        <v>177600</v>
      </c>
      <c r="G46" s="177">
        <v>11364804</v>
      </c>
      <c r="H46" s="178" t="s">
        <v>377</v>
      </c>
      <c r="I46" s="178" t="s">
        <v>377</v>
      </c>
    </row>
    <row r="47" spans="1:9" ht="15.75" x14ac:dyDescent="0.25">
      <c r="A47" s="175" t="s">
        <v>517</v>
      </c>
      <c r="B47" s="175" t="s">
        <v>518</v>
      </c>
      <c r="C47" s="175" t="s">
        <v>519</v>
      </c>
      <c r="D47" s="176" t="s">
        <v>520</v>
      </c>
      <c r="E47" s="177" t="s">
        <v>377</v>
      </c>
      <c r="F47" s="177">
        <v>2845433</v>
      </c>
      <c r="G47" s="177">
        <v>14210237</v>
      </c>
      <c r="H47" s="178" t="s">
        <v>521</v>
      </c>
      <c r="I47" s="178" t="s">
        <v>522</v>
      </c>
    </row>
    <row r="48" spans="1:9" ht="15.75" x14ac:dyDescent="0.25">
      <c r="A48" s="175" t="s">
        <v>523</v>
      </c>
      <c r="B48" s="175" t="s">
        <v>524</v>
      </c>
      <c r="C48" s="175" t="s">
        <v>525</v>
      </c>
      <c r="D48" s="176" t="s">
        <v>526</v>
      </c>
      <c r="E48" s="177" t="s">
        <v>377</v>
      </c>
      <c r="F48" s="177">
        <v>194</v>
      </c>
      <c r="G48" s="177">
        <v>14210431</v>
      </c>
      <c r="H48" s="178" t="s">
        <v>377</v>
      </c>
      <c r="I48" s="178" t="s">
        <v>377</v>
      </c>
    </row>
  </sheetData>
  <mergeCells count="5">
    <mergeCell ref="A1:I1"/>
    <mergeCell ref="A2:I2"/>
    <mergeCell ref="A3:I3"/>
    <mergeCell ref="A4:I4"/>
    <mergeCell ref="A5:I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18" workbookViewId="0">
      <selection activeCell="K20" sqref="K20"/>
    </sheetView>
  </sheetViews>
  <sheetFormatPr defaultRowHeight="18.75" x14ac:dyDescent="0.25"/>
  <cols>
    <col min="1" max="1" width="9.140625" style="2"/>
    <col min="2" max="2" width="6.42578125" style="2" customWidth="1"/>
    <col min="3" max="3" width="9.140625" style="2"/>
    <col min="4" max="4" width="12.42578125" style="2" customWidth="1"/>
    <col min="5" max="5" width="14.5703125" style="2" customWidth="1"/>
    <col min="6" max="6" width="9.140625" style="2"/>
    <col min="7" max="7" width="4.140625" style="2" customWidth="1"/>
    <col min="8" max="8" width="10.85546875" style="2" customWidth="1"/>
    <col min="9" max="9" width="10.140625" style="2" customWidth="1"/>
    <col min="10" max="10" width="13.7109375" style="2" customWidth="1"/>
    <col min="11" max="11" width="18.7109375" style="62" bestFit="1" customWidth="1"/>
    <col min="12" max="12" width="14.140625" style="62" customWidth="1"/>
    <col min="13" max="13" width="12.7109375" style="62" bestFit="1" customWidth="1"/>
    <col min="14" max="14" width="9.140625" style="62"/>
    <col min="15" max="15" width="21.7109375" style="2" bestFit="1" customWidth="1"/>
    <col min="16" max="16" width="12.42578125" style="2" customWidth="1"/>
    <col min="17" max="16384" width="9.140625" style="2"/>
  </cols>
  <sheetData>
    <row r="1" spans="1:17" x14ac:dyDescent="0.25">
      <c r="A1" s="203"/>
      <c r="B1" s="203"/>
      <c r="C1" s="203"/>
      <c r="D1" s="203"/>
      <c r="K1" s="133">
        <v>100000</v>
      </c>
      <c r="L1" s="62">
        <f>SUM(L13:L20)</f>
        <v>97100.58148769231</v>
      </c>
      <c r="M1" s="62">
        <f>K1-L1</f>
        <v>2899.4185123076895</v>
      </c>
      <c r="O1" s="37">
        <v>45300</v>
      </c>
      <c r="P1" s="90">
        <v>192</v>
      </c>
    </row>
    <row r="2" spans="1:17" x14ac:dyDescent="0.25">
      <c r="E2" s="204"/>
      <c r="F2" s="204"/>
      <c r="G2" s="204"/>
      <c r="H2" s="204"/>
      <c r="I2" s="204"/>
      <c r="J2" s="204"/>
      <c r="O2" s="37">
        <v>45303</v>
      </c>
      <c r="P2" s="90">
        <v>99992</v>
      </c>
    </row>
    <row r="3" spans="1:17" x14ac:dyDescent="0.25">
      <c r="L3" s="62">
        <f>K1-E21</f>
        <v>0</v>
      </c>
      <c r="O3" s="37">
        <v>45310</v>
      </c>
      <c r="P3" s="90">
        <v>94992</v>
      </c>
    </row>
    <row r="4" spans="1:17" x14ac:dyDescent="0.25">
      <c r="A4" s="202" t="s">
        <v>318</v>
      </c>
      <c r="B4" s="202"/>
      <c r="C4" s="202"/>
      <c r="D4" s="202"/>
      <c r="E4" s="202"/>
      <c r="F4" s="202"/>
      <c r="G4" s="202"/>
      <c r="H4" s="202"/>
      <c r="I4" s="202"/>
      <c r="J4" s="202"/>
      <c r="O4"/>
      <c r="P4" s="91">
        <f>SUM(P1:P3)</f>
        <v>195176</v>
      </c>
    </row>
    <row r="5" spans="1:17" x14ac:dyDescent="0.25">
      <c r="A5" s="205" t="s">
        <v>319</v>
      </c>
      <c r="B5" s="205"/>
      <c r="C5" s="205"/>
      <c r="D5" s="205"/>
      <c r="E5" s="205"/>
      <c r="F5" s="205"/>
      <c r="G5" s="205"/>
      <c r="H5" s="205"/>
      <c r="I5" s="205"/>
      <c r="J5" s="205"/>
      <c r="P5" s="90">
        <v>195200</v>
      </c>
      <c r="Q5" s="134">
        <f>P5-P4</f>
        <v>24</v>
      </c>
    </row>
    <row r="6" spans="1:17" s="158" customFormat="1" ht="33" customHeight="1" x14ac:dyDescent="0.25">
      <c r="A6" s="191" t="s">
        <v>322</v>
      </c>
      <c r="B6" s="191"/>
      <c r="C6" s="191"/>
      <c r="D6" s="192" t="s">
        <v>0</v>
      </c>
      <c r="E6" s="192"/>
      <c r="F6" s="192"/>
      <c r="G6" s="192"/>
      <c r="H6" s="192"/>
      <c r="I6" s="192"/>
      <c r="J6" s="157"/>
      <c r="K6" s="62"/>
      <c r="L6" s="62"/>
      <c r="M6" s="62"/>
      <c r="N6" s="62"/>
      <c r="O6" s="158" t="s">
        <v>302</v>
      </c>
    </row>
    <row r="7" spans="1:17" s="158" customFormat="1" ht="33" customHeight="1" x14ac:dyDescent="0.25">
      <c r="A7" s="191" t="s">
        <v>323</v>
      </c>
      <c r="B7" s="191"/>
      <c r="C7" s="191"/>
      <c r="D7" s="193">
        <v>1042855165</v>
      </c>
      <c r="E7" s="193"/>
      <c r="F7" s="193"/>
      <c r="G7" s="193"/>
      <c r="H7" s="193"/>
      <c r="I7" s="193"/>
      <c r="J7" s="159"/>
      <c r="K7" s="62"/>
      <c r="L7" s="62"/>
      <c r="M7" s="62"/>
      <c r="N7" s="62"/>
    </row>
    <row r="8" spans="1:17" s="158" customFormat="1" ht="33" customHeight="1" x14ac:dyDescent="0.25">
      <c r="A8" s="191" t="s">
        <v>324</v>
      </c>
      <c r="B8" s="191"/>
      <c r="C8" s="191"/>
      <c r="D8" s="191" t="s">
        <v>320</v>
      </c>
      <c r="E8" s="191"/>
      <c r="F8" s="191"/>
      <c r="G8" s="191"/>
      <c r="H8" s="191"/>
      <c r="I8" s="191"/>
      <c r="J8" s="159"/>
      <c r="K8" s="62"/>
      <c r="L8" s="62"/>
      <c r="M8" s="62"/>
      <c r="N8" s="62"/>
    </row>
    <row r="9" spans="1:17" s="158" customFormat="1" ht="33" customHeight="1" x14ac:dyDescent="0.25">
      <c r="A9" s="191" t="s">
        <v>325</v>
      </c>
      <c r="B9" s="191"/>
      <c r="C9" s="191"/>
      <c r="D9" s="191" t="s">
        <v>321</v>
      </c>
      <c r="E9" s="191"/>
      <c r="F9" s="191"/>
      <c r="G9" s="191"/>
      <c r="H9" s="191"/>
      <c r="I9" s="191"/>
      <c r="J9" s="159"/>
      <c r="K9" s="62"/>
      <c r="L9" s="62"/>
      <c r="M9" s="62"/>
      <c r="N9" s="62"/>
    </row>
    <row r="10" spans="1:17" s="158" customFormat="1" ht="25.5" customHeight="1" x14ac:dyDescent="0.25">
      <c r="A10" s="191" t="s">
        <v>326</v>
      </c>
      <c r="B10" s="191"/>
      <c r="C10" s="191"/>
      <c r="D10" s="191"/>
      <c r="E10" s="191"/>
      <c r="F10" s="191"/>
      <c r="G10" s="191"/>
      <c r="H10" s="191"/>
      <c r="I10" s="191"/>
      <c r="J10" s="159"/>
      <c r="K10" s="62"/>
      <c r="L10" s="62"/>
      <c r="M10" s="62"/>
      <c r="N10" s="62"/>
    </row>
    <row r="11" spans="1:17" ht="18" customHeight="1" x14ac:dyDescent="0.25">
      <c r="K11" s="62" t="s">
        <v>155</v>
      </c>
    </row>
    <row r="12" spans="1:17" ht="71.25" customHeight="1" x14ac:dyDescent="0.25">
      <c r="A12" s="206" t="s">
        <v>1</v>
      </c>
      <c r="B12" s="207"/>
      <c r="C12" s="207"/>
      <c r="D12" s="208"/>
      <c r="E12" s="92" t="s">
        <v>2</v>
      </c>
      <c r="F12" s="209" t="s">
        <v>3</v>
      </c>
      <c r="G12" s="209"/>
      <c r="H12" s="206" t="s">
        <v>4</v>
      </c>
      <c r="I12" s="207"/>
      <c r="J12" s="208"/>
      <c r="K12" s="132">
        <f>SUM(K13:K19)</f>
        <v>2400174278.6800003</v>
      </c>
      <c r="L12" s="132">
        <f t="shared" ref="L12:L20" si="0">K12/26000</f>
        <v>92314.395333846172</v>
      </c>
    </row>
    <row r="13" spans="1:17" ht="37.5" customHeight="1" x14ac:dyDescent="0.25">
      <c r="A13" s="200" t="s">
        <v>6</v>
      </c>
      <c r="B13" s="200"/>
      <c r="C13" s="200"/>
      <c r="D13" s="200"/>
      <c r="E13" s="117">
        <f>37435.81-1030.45</f>
        <v>36405.360000000001</v>
      </c>
      <c r="F13" s="194" t="s">
        <v>135</v>
      </c>
      <c r="G13" s="194"/>
      <c r="H13" s="198" t="s">
        <v>317</v>
      </c>
      <c r="I13" s="195"/>
      <c r="J13" s="195"/>
      <c r="K13" s="62">
        <f>LUONG!D36</f>
        <v>871154515</v>
      </c>
      <c r="L13" s="62">
        <f t="shared" si="0"/>
        <v>33505.942884615382</v>
      </c>
    </row>
    <row r="14" spans="1:17" ht="37.5" customHeight="1" x14ac:dyDescent="0.25">
      <c r="A14" s="200" t="s">
        <v>263</v>
      </c>
      <c r="B14" s="200"/>
      <c r="C14" s="200"/>
      <c r="D14" s="200"/>
      <c r="E14" s="117">
        <v>17019.21</v>
      </c>
      <c r="F14" s="194" t="s">
        <v>135</v>
      </c>
      <c r="G14" s="194"/>
      <c r="H14" s="198" t="s">
        <v>205</v>
      </c>
      <c r="I14" s="198"/>
      <c r="J14" s="198"/>
      <c r="K14" s="62">
        <f>điện!C3</f>
        <v>442499484</v>
      </c>
      <c r="L14" s="62">
        <f t="shared" si="0"/>
        <v>17019.210923076924</v>
      </c>
    </row>
    <row r="15" spans="1:17" ht="58.5" customHeight="1" x14ac:dyDescent="0.25">
      <c r="A15" s="199" t="s">
        <v>311</v>
      </c>
      <c r="B15" s="200"/>
      <c r="C15" s="200"/>
      <c r="D15" s="200"/>
      <c r="E15" s="117">
        <v>2649.22</v>
      </c>
      <c r="F15" s="194" t="s">
        <v>117</v>
      </c>
      <c r="G15" s="194"/>
      <c r="H15" s="198" t="s">
        <v>121</v>
      </c>
      <c r="I15" s="195"/>
      <c r="J15" s="195"/>
      <c r="K15" s="62">
        <f>'TÍNH '!K7+'TÍNH '!K8+('TÍNH '!K9/2)</f>
        <v>68879700</v>
      </c>
      <c r="L15" s="62">
        <f t="shared" si="0"/>
        <v>2649.2192307692308</v>
      </c>
    </row>
    <row r="16" spans="1:17" ht="58.5" customHeight="1" x14ac:dyDescent="0.25">
      <c r="A16" s="199" t="s">
        <v>312</v>
      </c>
      <c r="B16" s="200"/>
      <c r="C16" s="200"/>
      <c r="D16" s="200"/>
      <c r="E16" s="117">
        <v>5449.26</v>
      </c>
      <c r="F16" s="194" t="s">
        <v>117</v>
      </c>
      <c r="G16" s="194"/>
      <c r="H16" s="198" t="s">
        <v>158</v>
      </c>
      <c r="I16" s="195"/>
      <c r="J16" s="195"/>
      <c r="K16" s="62">
        <f>'TÍNH '!K12+'TÍNH '!K13+'TÍNH '!K14+'TÍNH '!K15+'TÍNH '!K16+'TÍNH '!K17+'TÍNH '!K19+'TÍNH '!K20</f>
        <v>141680880</v>
      </c>
      <c r="L16" s="62">
        <f t="shared" si="0"/>
        <v>5449.2646153846154</v>
      </c>
    </row>
    <row r="17" spans="1:12" s="2" customFormat="1" ht="58.5" customHeight="1" x14ac:dyDescent="0.25">
      <c r="A17" s="199" t="s">
        <v>313</v>
      </c>
      <c r="B17" s="200"/>
      <c r="C17" s="200"/>
      <c r="D17" s="200"/>
      <c r="E17" s="117">
        <v>2275.37</v>
      </c>
      <c r="F17" s="194" t="s">
        <v>262</v>
      </c>
      <c r="G17" s="194"/>
      <c r="H17" s="210" t="s">
        <v>157</v>
      </c>
      <c r="I17" s="211"/>
      <c r="J17" s="211"/>
      <c r="K17" s="62">
        <f>'TÍNH '!K10+'TÍNH '!K11+('TÍNH '!K9/2)</f>
        <v>59159700</v>
      </c>
      <c r="L17" s="62">
        <f t="shared" si="0"/>
        <v>2275.373076923077</v>
      </c>
    </row>
    <row r="18" spans="1:12" s="2" customFormat="1" ht="58.5" customHeight="1" x14ac:dyDescent="0.25">
      <c r="A18" s="199" t="s">
        <v>314</v>
      </c>
      <c r="B18" s="200"/>
      <c r="C18" s="200"/>
      <c r="D18" s="200"/>
      <c r="E18" s="117">
        <v>4153.8500000000004</v>
      </c>
      <c r="F18" s="194" t="s">
        <v>122</v>
      </c>
      <c r="G18" s="194"/>
      <c r="H18" s="198" t="s">
        <v>123</v>
      </c>
      <c r="I18" s="195"/>
      <c r="J18" s="195"/>
      <c r="K18" s="62">
        <f>'TÍNH '!K18</f>
        <v>108000000</v>
      </c>
      <c r="L18" s="62">
        <f t="shared" si="0"/>
        <v>4153.8461538461543</v>
      </c>
    </row>
    <row r="19" spans="1:12" s="2" customFormat="1" ht="58.5" customHeight="1" x14ac:dyDescent="0.25">
      <c r="A19" s="199" t="s">
        <v>315</v>
      </c>
      <c r="B19" s="200"/>
      <c r="C19" s="200"/>
      <c r="D19" s="200"/>
      <c r="E19" s="117">
        <v>27261.54</v>
      </c>
      <c r="F19" s="194" t="s">
        <v>162</v>
      </c>
      <c r="G19" s="194"/>
      <c r="H19" s="198" t="s">
        <v>163</v>
      </c>
      <c r="I19" s="195"/>
      <c r="J19" s="195"/>
      <c r="K19" s="62">
        <f>'TÍNH '!K21+'TÍNH '!K22+'TÍNH '!K23</f>
        <v>708799999.68000007</v>
      </c>
      <c r="L19" s="62">
        <f t="shared" si="0"/>
        <v>27261.538449230771</v>
      </c>
    </row>
    <row r="20" spans="1:12" s="2" customFormat="1" ht="45" customHeight="1" x14ac:dyDescent="0.25">
      <c r="A20" s="199" t="s">
        <v>316</v>
      </c>
      <c r="B20" s="200"/>
      <c r="C20" s="200"/>
      <c r="D20" s="200"/>
      <c r="E20" s="117">
        <v>4786.1899999999996</v>
      </c>
      <c r="F20" s="196" t="s">
        <v>266</v>
      </c>
      <c r="G20" s="197"/>
      <c r="H20" s="198" t="s">
        <v>310</v>
      </c>
      <c r="I20" s="195"/>
      <c r="J20" s="195"/>
      <c r="K20" s="62">
        <f>'TÍNH '!K29+'TÍNH '!K30</f>
        <v>124440840</v>
      </c>
      <c r="L20" s="62">
        <f t="shared" si="0"/>
        <v>4786.1861538461535</v>
      </c>
    </row>
    <row r="21" spans="1:12" s="2" customFormat="1" ht="31.5" customHeight="1" x14ac:dyDescent="0.25">
      <c r="A21" s="201" t="s">
        <v>5</v>
      </c>
      <c r="B21" s="201"/>
      <c r="C21" s="201"/>
      <c r="D21" s="201"/>
      <c r="E21" s="118">
        <f>SUM(E13:E20)</f>
        <v>100000</v>
      </c>
      <c r="F21" s="195"/>
      <c r="G21" s="195"/>
      <c r="H21" s="195"/>
      <c r="I21" s="195"/>
      <c r="J21" s="195"/>
      <c r="K21" s="62"/>
      <c r="L21" s="62"/>
    </row>
    <row r="22" spans="1:12" s="2" customFormat="1" ht="47.25" customHeight="1" x14ac:dyDescent="0.25">
      <c r="K22" s="62"/>
      <c r="L22" s="62"/>
    </row>
    <row r="27" spans="1:12" s="2" customFormat="1" ht="37.5" customHeight="1" x14ac:dyDescent="0.25">
      <c r="A27" s="200" t="s">
        <v>291</v>
      </c>
      <c r="B27" s="200"/>
      <c r="C27" s="200"/>
      <c r="D27" s="200"/>
      <c r="E27" s="117">
        <v>2382.44</v>
      </c>
      <c r="F27" s="194" t="s">
        <v>266</v>
      </c>
      <c r="G27" s="194"/>
      <c r="H27" s="195" t="s">
        <v>292</v>
      </c>
      <c r="I27" s="195"/>
      <c r="J27" s="195"/>
      <c r="K27" s="62">
        <f>'bảo trì'!C3</f>
        <v>52943500</v>
      </c>
      <c r="L27" s="62">
        <f t="shared" ref="L27:L28" si="1">K27/26000</f>
        <v>2036.2884615384614</v>
      </c>
    </row>
    <row r="28" spans="1:12" s="2" customFormat="1" ht="37.5" customHeight="1" x14ac:dyDescent="0.25">
      <c r="A28" s="200" t="s">
        <v>290</v>
      </c>
      <c r="B28" s="200"/>
      <c r="C28" s="200"/>
      <c r="D28" s="200"/>
      <c r="E28" s="117">
        <v>8318.6200000000008</v>
      </c>
      <c r="F28" s="194" t="s">
        <v>266</v>
      </c>
      <c r="G28" s="194"/>
      <c r="H28" s="195" t="s">
        <v>293</v>
      </c>
      <c r="I28" s="195"/>
      <c r="J28" s="195"/>
      <c r="K28" s="62">
        <f>'hoa hồng'!C4</f>
        <v>216284195</v>
      </c>
      <c r="L28" s="62">
        <f t="shared" si="1"/>
        <v>8318.6228846153845</v>
      </c>
    </row>
    <row r="30" spans="1:12" s="2" customFormat="1" ht="37.5" customHeight="1" x14ac:dyDescent="0.25">
      <c r="A30" s="200" t="s">
        <v>264</v>
      </c>
      <c r="B30" s="200"/>
      <c r="C30" s="200"/>
      <c r="D30" s="200"/>
      <c r="E30" s="117">
        <v>2747.78</v>
      </c>
      <c r="F30" s="194" t="s">
        <v>135</v>
      </c>
      <c r="G30" s="194"/>
      <c r="H30" s="198" t="s">
        <v>233</v>
      </c>
      <c r="I30" s="198"/>
      <c r="J30" s="198"/>
      <c r="K30" s="62">
        <f>nước!C3</f>
        <v>71442404</v>
      </c>
      <c r="L30" s="62">
        <f>K30/26000</f>
        <v>2747.7847692307691</v>
      </c>
    </row>
    <row r="31" spans="1:12" s="2" customFormat="1" ht="37.5" customHeight="1" x14ac:dyDescent="0.25">
      <c r="A31" s="200" t="s">
        <v>265</v>
      </c>
      <c r="B31" s="200"/>
      <c r="C31" s="200"/>
      <c r="D31" s="200"/>
      <c r="E31" s="117">
        <v>1410</v>
      </c>
      <c r="F31" s="194" t="s">
        <v>135</v>
      </c>
      <c r="G31" s="194"/>
      <c r="H31" s="198" t="s">
        <v>261</v>
      </c>
      <c r="I31" s="198"/>
      <c r="J31" s="198"/>
      <c r="K31" s="62">
        <f>net!C3</f>
        <v>36660000</v>
      </c>
      <c r="L31" s="62">
        <f>K31/26000</f>
        <v>1410</v>
      </c>
    </row>
  </sheetData>
  <mergeCells count="55">
    <mergeCell ref="A31:D31"/>
    <mergeCell ref="F31:G31"/>
    <mergeCell ref="H31:J31"/>
    <mergeCell ref="A27:D27"/>
    <mergeCell ref="A15:D15"/>
    <mergeCell ref="F27:G27"/>
    <mergeCell ref="F15:G15"/>
    <mergeCell ref="A30:D30"/>
    <mergeCell ref="F30:G30"/>
    <mergeCell ref="H30:J30"/>
    <mergeCell ref="A28:D28"/>
    <mergeCell ref="F28:G28"/>
    <mergeCell ref="H28:J28"/>
    <mergeCell ref="H18:J18"/>
    <mergeCell ref="H16:J16"/>
    <mergeCell ref="H17:J17"/>
    <mergeCell ref="A4:J4"/>
    <mergeCell ref="A1:D1"/>
    <mergeCell ref="E2:J2"/>
    <mergeCell ref="A5:J5"/>
    <mergeCell ref="A16:D16"/>
    <mergeCell ref="A12:D12"/>
    <mergeCell ref="A14:D14"/>
    <mergeCell ref="F14:G14"/>
    <mergeCell ref="H14:J14"/>
    <mergeCell ref="F16:G16"/>
    <mergeCell ref="F12:G12"/>
    <mergeCell ref="H12:J12"/>
    <mergeCell ref="A13:D13"/>
    <mergeCell ref="F13:G13"/>
    <mergeCell ref="H13:J13"/>
    <mergeCell ref="D9:I9"/>
    <mergeCell ref="A19:D19"/>
    <mergeCell ref="A21:D21"/>
    <mergeCell ref="A17:D17"/>
    <mergeCell ref="A18:D18"/>
    <mergeCell ref="A20:D20"/>
    <mergeCell ref="F19:G19"/>
    <mergeCell ref="F21:G21"/>
    <mergeCell ref="F20:G20"/>
    <mergeCell ref="H27:J27"/>
    <mergeCell ref="H15:J15"/>
    <mergeCell ref="H19:J19"/>
    <mergeCell ref="H21:J21"/>
    <mergeCell ref="H20:J20"/>
    <mergeCell ref="F17:G17"/>
    <mergeCell ref="F18:G18"/>
    <mergeCell ref="A9:C9"/>
    <mergeCell ref="A10:I10"/>
    <mergeCell ref="A6:C6"/>
    <mergeCell ref="D6:I6"/>
    <mergeCell ref="A7:C7"/>
    <mergeCell ref="A8:C8"/>
    <mergeCell ref="D7:I7"/>
    <mergeCell ref="D8:I8"/>
  </mergeCells>
  <printOptions horizontalCentered="1"/>
  <pageMargins left="0" right="0" top="0" bottom="0"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topLeftCell="A4" workbookViewId="0">
      <pane xSplit="2" ySplit="3" topLeftCell="J25" activePane="bottomRight" state="frozen"/>
      <selection activeCell="A4" sqref="A4"/>
      <selection pane="topRight" activeCell="C4" sqref="C4"/>
      <selection pane="bottomLeft" activeCell="A7" sqref="A7"/>
      <selection pane="bottomRight" activeCell="K29" sqref="K29:K30"/>
    </sheetView>
  </sheetViews>
  <sheetFormatPr defaultRowHeight="15" x14ac:dyDescent="0.25"/>
  <cols>
    <col min="1" max="1" width="8.28515625" style="1" customWidth="1"/>
    <col min="2" max="2" width="11.7109375" style="4" customWidth="1"/>
    <col min="3" max="3" width="29.140625" style="1" customWidth="1"/>
    <col min="4" max="4" width="12.140625" style="1" customWidth="1"/>
    <col min="5" max="5" width="12.140625" style="4" hidden="1" customWidth="1"/>
    <col min="6" max="6" width="0" style="4" hidden="1" customWidth="1"/>
    <col min="7" max="7" width="13.140625" style="1" customWidth="1"/>
    <col min="8" max="9" width="12.140625" style="1" hidden="1" customWidth="1"/>
    <col min="10" max="10" width="12.140625" style="1" customWidth="1"/>
    <col min="11" max="11" width="14.140625" style="1" customWidth="1"/>
    <col min="12" max="12" width="10.7109375" style="1" customWidth="1"/>
    <col min="13" max="13" width="65" style="5" customWidth="1"/>
    <col min="14" max="14" width="12.5703125" style="59" customWidth="1"/>
    <col min="15" max="15" width="9.42578125" style="59" customWidth="1"/>
    <col min="16" max="16" width="11.85546875" style="59" customWidth="1"/>
    <col min="17" max="17" width="9.42578125" style="1" bestFit="1" customWidth="1"/>
    <col min="18" max="18" width="13.7109375" style="1" customWidth="1"/>
    <col min="19" max="19" width="9.42578125" style="1" bestFit="1" customWidth="1"/>
    <col min="20" max="16384" width="9.140625" style="1"/>
  </cols>
  <sheetData>
    <row r="1" spans="1:18" ht="15.75" x14ac:dyDescent="0.25">
      <c r="A1" s="203" t="s">
        <v>7</v>
      </c>
      <c r="B1" s="203"/>
      <c r="C1" s="203"/>
      <c r="D1" s="3"/>
    </row>
    <row r="3" spans="1:18" s="6" customFormat="1" ht="22.5" customHeight="1" x14ac:dyDescent="0.25">
      <c r="A3" s="202" t="s">
        <v>8</v>
      </c>
      <c r="B3" s="202"/>
      <c r="C3" s="202"/>
      <c r="D3" s="202"/>
      <c r="E3" s="202"/>
      <c r="F3" s="202"/>
      <c r="G3" s="202"/>
      <c r="H3" s="202"/>
      <c r="I3" s="202"/>
      <c r="J3" s="202"/>
      <c r="K3" s="202"/>
      <c r="L3" s="202"/>
      <c r="M3" s="202"/>
      <c r="N3" s="60" t="s">
        <v>120</v>
      </c>
      <c r="O3" s="60"/>
      <c r="P3" s="60"/>
    </row>
    <row r="4" spans="1:18" s="6" customFormat="1" ht="22.5" customHeight="1" x14ac:dyDescent="0.25">
      <c r="A4" s="212" t="s">
        <v>9</v>
      </c>
      <c r="B4" s="212"/>
      <c r="C4" s="212"/>
      <c r="D4" s="212"/>
      <c r="E4" s="212"/>
      <c r="F4" s="212"/>
      <c r="G4" s="212"/>
      <c r="H4" s="212"/>
      <c r="I4" s="212"/>
      <c r="J4" s="212"/>
      <c r="K4" s="212"/>
      <c r="L4" s="212"/>
      <c r="M4" s="212"/>
      <c r="N4" s="60"/>
      <c r="O4" s="60"/>
      <c r="P4" s="60"/>
    </row>
    <row r="5" spans="1:18" s="6" customFormat="1" ht="22.5" customHeight="1" x14ac:dyDescent="0.25">
      <c r="A5" s="213"/>
      <c r="B5" s="213"/>
      <c r="C5" s="213"/>
      <c r="D5" s="213"/>
      <c r="E5" s="213"/>
      <c r="F5" s="213"/>
      <c r="G5" s="213"/>
      <c r="H5" s="213"/>
      <c r="I5" s="213"/>
      <c r="J5" s="213"/>
      <c r="K5" s="213"/>
      <c r="L5" s="213"/>
      <c r="M5" s="213"/>
      <c r="N5" s="97" t="s">
        <v>118</v>
      </c>
      <c r="O5" s="97" t="s">
        <v>156</v>
      </c>
      <c r="P5" s="60" t="s">
        <v>65</v>
      </c>
      <c r="Q5" s="23" t="s">
        <v>119</v>
      </c>
    </row>
    <row r="6" spans="1:18" s="6" customFormat="1" ht="24" customHeight="1" x14ac:dyDescent="0.25">
      <c r="A6" s="7" t="s">
        <v>10</v>
      </c>
      <c r="B6" s="7" t="s">
        <v>11</v>
      </c>
      <c r="C6" s="7" t="s">
        <v>12</v>
      </c>
      <c r="D6" s="7" t="s">
        <v>13</v>
      </c>
      <c r="E6" s="7" t="s">
        <v>14</v>
      </c>
      <c r="F6" s="8" t="s">
        <v>15</v>
      </c>
      <c r="G6" s="7" t="s">
        <v>16</v>
      </c>
      <c r="H6" s="7" t="s">
        <v>17</v>
      </c>
      <c r="I6" s="7" t="s">
        <v>18</v>
      </c>
      <c r="J6" s="7" t="s">
        <v>17</v>
      </c>
      <c r="K6" s="7" t="s">
        <v>18</v>
      </c>
      <c r="L6" s="7" t="s">
        <v>19</v>
      </c>
      <c r="M6" s="9"/>
      <c r="N6" s="60">
        <f>SUM(N7:N9)</f>
        <v>2649.2196153846153</v>
      </c>
      <c r="O6" s="60">
        <f>SUM(O7:O22)</f>
        <v>8418.3946153846155</v>
      </c>
      <c r="P6" s="60">
        <f>SUM(P7:P30)</f>
        <v>32047.724603076924</v>
      </c>
      <c r="Q6" s="60">
        <f t="shared" ref="Q6" si="0">SUM(Q7:Q22)</f>
        <v>3461.5050000000001</v>
      </c>
      <c r="R6" s="98">
        <f>SUM(N6:Q6)</f>
        <v>46576.843833846149</v>
      </c>
    </row>
    <row r="7" spans="1:18" s="6" customFormat="1" ht="27" customHeight="1" x14ac:dyDescent="0.25">
      <c r="A7" s="10" t="s">
        <v>20</v>
      </c>
      <c r="B7" s="11">
        <v>45441</v>
      </c>
      <c r="C7" s="12" t="s">
        <v>21</v>
      </c>
      <c r="D7" s="13" t="s">
        <v>22</v>
      </c>
      <c r="E7" s="14"/>
      <c r="F7" s="15"/>
      <c r="G7" s="16">
        <v>18000000</v>
      </c>
      <c r="H7" s="16"/>
      <c r="I7" s="16"/>
      <c r="J7" s="16">
        <f>G7*8%</f>
        <v>1440000</v>
      </c>
      <c r="K7" s="16">
        <f>G7+J7</f>
        <v>19440000</v>
      </c>
      <c r="L7" s="17" t="s">
        <v>23</v>
      </c>
      <c r="M7" s="18" t="s">
        <v>24</v>
      </c>
      <c r="N7" s="60">
        <f>K7/26000</f>
        <v>747.69230769230774</v>
      </c>
      <c r="O7" s="60"/>
      <c r="P7" s="60"/>
    </row>
    <row r="8" spans="1:18" s="6" customFormat="1" ht="27" customHeight="1" x14ac:dyDescent="0.25">
      <c r="A8" s="10">
        <v>4</v>
      </c>
      <c r="B8" s="11">
        <v>45442</v>
      </c>
      <c r="C8" s="12" t="s">
        <v>25</v>
      </c>
      <c r="D8" s="13" t="s">
        <v>22</v>
      </c>
      <c r="E8" s="14"/>
      <c r="F8" s="15"/>
      <c r="G8" s="16">
        <v>18000000</v>
      </c>
      <c r="H8" s="16"/>
      <c r="I8" s="16"/>
      <c r="J8" s="16">
        <f t="shared" ref="J8:J23" si="1">G8*8%</f>
        <v>1440000</v>
      </c>
      <c r="K8" s="16">
        <f t="shared" ref="K8:K18" si="2">G8+J8</f>
        <v>19440000</v>
      </c>
      <c r="L8" s="17" t="s">
        <v>23</v>
      </c>
      <c r="M8" s="18" t="s">
        <v>26</v>
      </c>
      <c r="N8" s="60">
        <f>K8/26000</f>
        <v>747.69230769230774</v>
      </c>
      <c r="O8" s="60"/>
      <c r="P8" s="60"/>
    </row>
    <row r="9" spans="1:18" s="6" customFormat="1" ht="27" customHeight="1" x14ac:dyDescent="0.25">
      <c r="A9" s="10">
        <v>9</v>
      </c>
      <c r="B9" s="11">
        <v>45454</v>
      </c>
      <c r="C9" s="12" t="s">
        <v>27</v>
      </c>
      <c r="D9" s="13" t="s">
        <v>28</v>
      </c>
      <c r="E9" s="14"/>
      <c r="F9" s="15"/>
      <c r="G9" s="16">
        <v>55555000</v>
      </c>
      <c r="H9" s="16"/>
      <c r="I9" s="16"/>
      <c r="J9" s="16">
        <f t="shared" si="1"/>
        <v>4444400</v>
      </c>
      <c r="K9" s="16">
        <f t="shared" si="2"/>
        <v>59999400</v>
      </c>
      <c r="L9" s="17" t="s">
        <v>29</v>
      </c>
      <c r="M9" s="18" t="s">
        <v>30</v>
      </c>
      <c r="N9" s="58">
        <f>2307.67/2</f>
        <v>1153.835</v>
      </c>
      <c r="O9" s="58"/>
      <c r="P9" s="58"/>
      <c r="Q9" s="61">
        <f>N9</f>
        <v>1153.835</v>
      </c>
    </row>
    <row r="10" spans="1:18" s="6" customFormat="1" ht="27" customHeight="1" x14ac:dyDescent="0.25">
      <c r="A10" s="10">
        <v>11</v>
      </c>
      <c r="B10" s="11">
        <v>45458</v>
      </c>
      <c r="C10" s="12" t="s">
        <v>31</v>
      </c>
      <c r="D10" s="13" t="s">
        <v>32</v>
      </c>
      <c r="E10" s="14"/>
      <c r="F10" s="15"/>
      <c r="G10" s="16">
        <v>13500000</v>
      </c>
      <c r="H10" s="16"/>
      <c r="I10" s="16"/>
      <c r="J10" s="16">
        <f t="shared" si="1"/>
        <v>1080000</v>
      </c>
      <c r="K10" s="16">
        <f t="shared" si="2"/>
        <v>14580000</v>
      </c>
      <c r="L10" s="17" t="s">
        <v>33</v>
      </c>
      <c r="M10" s="18" t="s">
        <v>34</v>
      </c>
      <c r="O10" s="58"/>
      <c r="P10" s="58"/>
      <c r="Q10" s="58">
        <f t="shared" ref="O10:Q17" si="3">2307.67/2</f>
        <v>1153.835</v>
      </c>
    </row>
    <row r="11" spans="1:18" s="6" customFormat="1" ht="27" customHeight="1" x14ac:dyDescent="0.25">
      <c r="A11" s="10">
        <v>12</v>
      </c>
      <c r="B11" s="11">
        <v>45460</v>
      </c>
      <c r="C11" s="12" t="s">
        <v>31</v>
      </c>
      <c r="D11" s="13" t="s">
        <v>35</v>
      </c>
      <c r="E11" s="14"/>
      <c r="F11" s="15"/>
      <c r="G11" s="16">
        <v>13500000</v>
      </c>
      <c r="H11" s="16"/>
      <c r="I11" s="16"/>
      <c r="J11" s="16">
        <f t="shared" si="1"/>
        <v>1080000</v>
      </c>
      <c r="K11" s="16">
        <f t="shared" si="2"/>
        <v>14580000</v>
      </c>
      <c r="L11" s="17" t="s">
        <v>33</v>
      </c>
      <c r="M11" s="18" t="s">
        <v>34</v>
      </c>
      <c r="O11" s="58"/>
      <c r="P11" s="58"/>
      <c r="Q11" s="58">
        <f t="shared" si="3"/>
        <v>1153.835</v>
      </c>
    </row>
    <row r="12" spans="1:18" s="6" customFormat="1" ht="27" customHeight="1" x14ac:dyDescent="0.25">
      <c r="A12" s="10">
        <v>13</v>
      </c>
      <c r="B12" s="11">
        <v>45462</v>
      </c>
      <c r="C12" s="12" t="s">
        <v>36</v>
      </c>
      <c r="D12" s="13" t="s">
        <v>37</v>
      </c>
      <c r="E12" s="14"/>
      <c r="F12" s="15"/>
      <c r="G12" s="16">
        <v>9386000</v>
      </c>
      <c r="H12" s="16"/>
      <c r="I12" s="16"/>
      <c r="J12" s="16">
        <f t="shared" si="1"/>
        <v>750880</v>
      </c>
      <c r="K12" s="16">
        <f t="shared" si="2"/>
        <v>10136880</v>
      </c>
      <c r="L12" s="93" t="s">
        <v>38</v>
      </c>
      <c r="M12" s="94" t="s">
        <v>39</v>
      </c>
      <c r="O12" s="95">
        <f t="shared" si="3"/>
        <v>1153.835</v>
      </c>
      <c r="P12" s="95"/>
    </row>
    <row r="13" spans="1:18" s="6" customFormat="1" ht="27" customHeight="1" x14ac:dyDescent="0.25">
      <c r="A13" s="10">
        <v>14</v>
      </c>
      <c r="B13" s="11">
        <v>45468</v>
      </c>
      <c r="C13" s="12" t="s">
        <v>40</v>
      </c>
      <c r="D13" s="13" t="s">
        <v>41</v>
      </c>
      <c r="E13" s="14"/>
      <c r="F13" s="15"/>
      <c r="G13" s="16">
        <v>14800000</v>
      </c>
      <c r="H13" s="16"/>
      <c r="I13" s="16"/>
      <c r="J13" s="16">
        <f t="shared" si="1"/>
        <v>1184000</v>
      </c>
      <c r="K13" s="16">
        <f t="shared" si="2"/>
        <v>15984000</v>
      </c>
      <c r="L13" s="93" t="s">
        <v>38</v>
      </c>
      <c r="M13" s="94" t="s">
        <v>42</v>
      </c>
      <c r="O13" s="95">
        <f t="shared" si="3"/>
        <v>1153.835</v>
      </c>
      <c r="P13" s="95"/>
    </row>
    <row r="14" spans="1:18" s="6" customFormat="1" ht="27" customHeight="1" x14ac:dyDescent="0.25">
      <c r="A14" s="10">
        <v>16</v>
      </c>
      <c r="B14" s="11">
        <v>45483</v>
      </c>
      <c r="C14" s="12" t="s">
        <v>43</v>
      </c>
      <c r="D14" s="13" t="s">
        <v>44</v>
      </c>
      <c r="E14" s="14"/>
      <c r="F14" s="15"/>
      <c r="G14" s="16">
        <v>17500000</v>
      </c>
      <c r="H14" s="16"/>
      <c r="I14" s="16"/>
      <c r="J14" s="16">
        <f t="shared" si="1"/>
        <v>1400000</v>
      </c>
      <c r="K14" s="16">
        <f t="shared" si="2"/>
        <v>18900000</v>
      </c>
      <c r="L14" s="93" t="s">
        <v>38</v>
      </c>
      <c r="M14" s="94" t="s">
        <v>45</v>
      </c>
      <c r="O14" s="95">
        <f t="shared" si="3"/>
        <v>1153.835</v>
      </c>
      <c r="P14" s="95"/>
    </row>
    <row r="15" spans="1:18" s="6" customFormat="1" ht="27" customHeight="1" x14ac:dyDescent="0.25">
      <c r="A15" s="10">
        <v>18</v>
      </c>
      <c r="B15" s="11">
        <v>45485</v>
      </c>
      <c r="C15" s="12" t="s">
        <v>46</v>
      </c>
      <c r="D15" s="13" t="s">
        <v>47</v>
      </c>
      <c r="E15" s="14"/>
      <c r="F15" s="15"/>
      <c r="G15" s="16">
        <v>18000000</v>
      </c>
      <c r="H15" s="16"/>
      <c r="I15" s="16"/>
      <c r="J15" s="16">
        <f t="shared" si="1"/>
        <v>1440000</v>
      </c>
      <c r="K15" s="16">
        <f t="shared" si="2"/>
        <v>19440000</v>
      </c>
      <c r="L15" s="93" t="s">
        <v>38</v>
      </c>
      <c r="M15" s="94" t="s">
        <v>48</v>
      </c>
      <c r="O15" s="95">
        <f t="shared" si="3"/>
        <v>1153.835</v>
      </c>
      <c r="P15" s="95"/>
    </row>
    <row r="16" spans="1:18" s="6" customFormat="1" ht="27" customHeight="1" x14ac:dyDescent="0.25">
      <c r="A16" s="10">
        <v>20</v>
      </c>
      <c r="B16" s="11">
        <v>45489</v>
      </c>
      <c r="C16" s="12" t="s">
        <v>49</v>
      </c>
      <c r="D16" s="13" t="s">
        <v>50</v>
      </c>
      <c r="E16" s="14"/>
      <c r="F16" s="15"/>
      <c r="G16" s="16">
        <v>18000000</v>
      </c>
      <c r="H16" s="16"/>
      <c r="I16" s="16"/>
      <c r="J16" s="16">
        <f t="shared" si="1"/>
        <v>1440000</v>
      </c>
      <c r="K16" s="16">
        <f t="shared" si="2"/>
        <v>19440000</v>
      </c>
      <c r="L16" s="93" t="s">
        <v>38</v>
      </c>
      <c r="M16" s="94" t="s">
        <v>51</v>
      </c>
      <c r="O16" s="95">
        <f t="shared" si="3"/>
        <v>1153.835</v>
      </c>
      <c r="P16" s="95"/>
    </row>
    <row r="17" spans="1:19" s="6" customFormat="1" ht="27" customHeight="1" x14ac:dyDescent="0.25">
      <c r="A17" s="10">
        <v>24</v>
      </c>
      <c r="B17" s="11">
        <v>45499</v>
      </c>
      <c r="C17" s="12" t="s">
        <v>52</v>
      </c>
      <c r="D17" s="13" t="s">
        <v>53</v>
      </c>
      <c r="E17" s="14"/>
      <c r="F17" s="15"/>
      <c r="G17" s="16">
        <v>17500000</v>
      </c>
      <c r="H17" s="16"/>
      <c r="I17" s="16"/>
      <c r="J17" s="16">
        <f t="shared" si="1"/>
        <v>1400000</v>
      </c>
      <c r="K17" s="16">
        <f t="shared" si="2"/>
        <v>18900000</v>
      </c>
      <c r="L17" s="93" t="s">
        <v>38</v>
      </c>
      <c r="M17" s="94" t="s">
        <v>54</v>
      </c>
      <c r="O17" s="95">
        <f t="shared" si="3"/>
        <v>1153.835</v>
      </c>
      <c r="P17" s="95"/>
    </row>
    <row r="18" spans="1:19" s="6" customFormat="1" ht="47.25" customHeight="1" x14ac:dyDescent="0.25">
      <c r="A18" s="10">
        <v>25</v>
      </c>
      <c r="B18" s="11">
        <v>45500</v>
      </c>
      <c r="C18" s="12" t="s">
        <v>55</v>
      </c>
      <c r="D18" s="13" t="s">
        <v>56</v>
      </c>
      <c r="E18" s="14"/>
      <c r="F18" s="15"/>
      <c r="G18" s="16">
        <v>100000000</v>
      </c>
      <c r="H18" s="16"/>
      <c r="I18" s="16"/>
      <c r="J18" s="16">
        <f t="shared" si="1"/>
        <v>8000000</v>
      </c>
      <c r="K18" s="16">
        <f t="shared" si="2"/>
        <v>108000000</v>
      </c>
      <c r="L18" s="17" t="s">
        <v>23</v>
      </c>
      <c r="M18" s="19" t="s">
        <v>57</v>
      </c>
      <c r="N18" s="60">
        <f>K18/26000</f>
        <v>4153.8461538461543</v>
      </c>
      <c r="O18" s="60"/>
      <c r="P18" s="60"/>
    </row>
    <row r="19" spans="1:19" s="6" customFormat="1" ht="27" customHeight="1" x14ac:dyDescent="0.25">
      <c r="A19" s="10">
        <v>27</v>
      </c>
      <c r="B19" s="11">
        <v>45503</v>
      </c>
      <c r="C19" s="12" t="s">
        <v>58</v>
      </c>
      <c r="D19" s="13" t="s">
        <v>59</v>
      </c>
      <c r="E19" s="14"/>
      <c r="F19" s="15"/>
      <c r="G19" s="16">
        <v>18000000</v>
      </c>
      <c r="H19" s="16"/>
      <c r="I19" s="16"/>
      <c r="J19" s="16">
        <f t="shared" si="1"/>
        <v>1440000</v>
      </c>
      <c r="K19" s="16">
        <f>G19+J19</f>
        <v>19440000</v>
      </c>
      <c r="L19" s="93" t="s">
        <v>38</v>
      </c>
      <c r="M19" s="94" t="s">
        <v>60</v>
      </c>
      <c r="O19" s="96">
        <f>K19/26000</f>
        <v>747.69230769230774</v>
      </c>
      <c r="P19" s="96"/>
    </row>
    <row r="20" spans="1:19" s="6" customFormat="1" ht="27" customHeight="1" x14ac:dyDescent="0.25">
      <c r="A20" s="10">
        <v>29</v>
      </c>
      <c r="B20" s="11">
        <v>45516</v>
      </c>
      <c r="C20" s="12" t="s">
        <v>61</v>
      </c>
      <c r="D20" s="13" t="s">
        <v>62</v>
      </c>
      <c r="E20" s="14"/>
      <c r="F20" s="15"/>
      <c r="G20" s="16">
        <v>18000000</v>
      </c>
      <c r="H20" s="16"/>
      <c r="I20" s="16"/>
      <c r="J20" s="16">
        <f t="shared" si="1"/>
        <v>1440000</v>
      </c>
      <c r="K20" s="16">
        <f>G20+J20</f>
        <v>19440000</v>
      </c>
      <c r="L20" s="93" t="s">
        <v>38</v>
      </c>
      <c r="M20" s="94" t="s">
        <v>63</v>
      </c>
      <c r="O20" s="96">
        <f>K20/26000</f>
        <v>747.69230769230774</v>
      </c>
      <c r="P20" s="96"/>
    </row>
    <row r="21" spans="1:19" s="6" customFormat="1" ht="40.5" customHeight="1" x14ac:dyDescent="0.25">
      <c r="A21" s="10">
        <v>31</v>
      </c>
      <c r="B21" s="11">
        <v>45523</v>
      </c>
      <c r="C21" s="12" t="s">
        <v>64</v>
      </c>
      <c r="D21" s="13" t="s">
        <v>22</v>
      </c>
      <c r="E21" s="14"/>
      <c r="F21" s="15"/>
      <c r="G21" s="16">
        <v>110000000</v>
      </c>
      <c r="H21" s="16"/>
      <c r="I21" s="16"/>
      <c r="J21" s="16">
        <f t="shared" si="1"/>
        <v>8800000</v>
      </c>
      <c r="K21" s="16">
        <f>G21+J21</f>
        <v>118800000</v>
      </c>
      <c r="L21" s="17" t="s">
        <v>65</v>
      </c>
      <c r="M21" s="19" t="s">
        <v>66</v>
      </c>
      <c r="O21" s="60"/>
      <c r="P21" s="60">
        <f>K21/26000</f>
        <v>4569.2307692307695</v>
      </c>
    </row>
    <row r="22" spans="1:19" s="6" customFormat="1" ht="40.5" customHeight="1" thickBot="1" x14ac:dyDescent="0.3">
      <c r="A22" s="10">
        <v>38</v>
      </c>
      <c r="B22" s="11">
        <v>45576</v>
      </c>
      <c r="C22" s="12" t="s">
        <v>67</v>
      </c>
      <c r="D22" s="13" t="s">
        <v>28</v>
      </c>
      <c r="E22" s="14"/>
      <c r="F22" s="15"/>
      <c r="G22" s="16">
        <v>268518518</v>
      </c>
      <c r="H22" s="16"/>
      <c r="I22" s="16"/>
      <c r="J22" s="16">
        <f t="shared" si="1"/>
        <v>21481481.440000001</v>
      </c>
      <c r="K22" s="16">
        <f>G22+J22</f>
        <v>289999999.44</v>
      </c>
      <c r="L22" s="17" t="s">
        <v>68</v>
      </c>
      <c r="M22" s="19" t="s">
        <v>69</v>
      </c>
      <c r="O22" s="60"/>
      <c r="P22" s="60">
        <f>K22/26000</f>
        <v>11153.846132307692</v>
      </c>
    </row>
    <row r="23" spans="1:19" s="6" customFormat="1" ht="40.5" customHeight="1" thickBot="1" x14ac:dyDescent="0.3">
      <c r="A23" s="10">
        <v>43</v>
      </c>
      <c r="B23" s="99">
        <v>45600</v>
      </c>
      <c r="C23" s="101" t="s">
        <v>159</v>
      </c>
      <c r="D23" s="102" t="s">
        <v>160</v>
      </c>
      <c r="E23" s="100"/>
      <c r="F23" s="100"/>
      <c r="G23" s="103">
        <v>277777778</v>
      </c>
      <c r="H23" s="103"/>
      <c r="I23" s="103"/>
      <c r="J23" s="103">
        <f t="shared" si="1"/>
        <v>22222222.240000002</v>
      </c>
      <c r="K23" s="16">
        <f>G23+J23</f>
        <v>300000000.24000001</v>
      </c>
      <c r="L23" s="17" t="s">
        <v>65</v>
      </c>
      <c r="M23" s="19" t="s">
        <v>161</v>
      </c>
      <c r="N23" s="60"/>
      <c r="O23" s="60"/>
      <c r="P23" s="60">
        <f>K23/26000</f>
        <v>11538.461547692308</v>
      </c>
    </row>
    <row r="24" spans="1:19" s="6" customFormat="1" ht="40.5" customHeight="1" x14ac:dyDescent="0.25">
      <c r="A24" s="10"/>
      <c r="B24" s="11"/>
      <c r="C24" s="12"/>
      <c r="D24" s="13"/>
      <c r="E24" s="14"/>
      <c r="F24" s="15"/>
      <c r="G24" s="16"/>
      <c r="H24" s="16"/>
      <c r="I24" s="16"/>
      <c r="J24" s="16"/>
      <c r="K24" s="16"/>
      <c r="L24" s="17"/>
      <c r="M24" s="18"/>
      <c r="N24" s="60"/>
      <c r="O24" s="60"/>
      <c r="P24" s="60"/>
    </row>
    <row r="25" spans="1:19" s="6" customFormat="1" ht="40.5" customHeight="1" x14ac:dyDescent="0.25">
      <c r="A25" s="10"/>
      <c r="B25" s="11"/>
      <c r="C25" s="12"/>
      <c r="D25" s="13"/>
      <c r="E25" s="14"/>
      <c r="F25" s="15"/>
      <c r="G25" s="16"/>
      <c r="H25" s="16"/>
      <c r="I25" s="16"/>
      <c r="J25" s="16"/>
      <c r="K25" s="16"/>
      <c r="L25" s="17"/>
      <c r="M25" s="18"/>
      <c r="N25" s="60"/>
      <c r="O25" s="60"/>
      <c r="P25" s="60"/>
    </row>
    <row r="26" spans="1:19" s="6" customFormat="1" ht="40.5" customHeight="1" x14ac:dyDescent="0.25">
      <c r="A26" s="15"/>
      <c r="B26" s="11"/>
      <c r="C26" s="12"/>
      <c r="D26" s="13"/>
      <c r="E26" s="14"/>
      <c r="F26" s="15"/>
      <c r="G26" s="16"/>
      <c r="H26" s="16"/>
      <c r="I26" s="16"/>
      <c r="J26" s="16"/>
      <c r="K26" s="16"/>
      <c r="L26" s="17"/>
      <c r="M26" s="18"/>
      <c r="N26" s="60"/>
      <c r="O26" s="60"/>
      <c r="P26" s="60"/>
    </row>
    <row r="27" spans="1:19" s="6" customFormat="1" ht="40.5" customHeight="1" x14ac:dyDescent="0.25">
      <c r="A27" s="12"/>
      <c r="B27" s="20"/>
      <c r="C27" s="20" t="s">
        <v>70</v>
      </c>
      <c r="D27" s="20"/>
      <c r="E27" s="21"/>
      <c r="F27" s="20"/>
      <c r="G27" s="16">
        <f>SUM(G7:G22)</f>
        <v>728259518</v>
      </c>
      <c r="H27" s="16">
        <f>SUM(H7:H18)</f>
        <v>0</v>
      </c>
      <c r="I27" s="16">
        <f>SUM(I7:I18)</f>
        <v>0</v>
      </c>
      <c r="J27" s="16">
        <f>SUM(J7:J22)</f>
        <v>58260761.439999998</v>
      </c>
      <c r="K27" s="16">
        <f>SUM(K7:K18)</f>
        <v>338840280</v>
      </c>
      <c r="L27" s="22"/>
      <c r="M27" s="18"/>
      <c r="N27" s="60"/>
      <c r="O27" s="60"/>
      <c r="P27" s="60"/>
    </row>
    <row r="28" spans="1:19" s="6" customFormat="1" ht="40.5" customHeight="1" thickBot="1" x14ac:dyDescent="0.3">
      <c r="A28" s="12"/>
      <c r="B28" s="15"/>
      <c r="C28" s="12"/>
      <c r="D28" s="12"/>
      <c r="E28" s="14"/>
      <c r="F28" s="15"/>
      <c r="G28" s="16"/>
      <c r="H28" s="16"/>
      <c r="I28" s="16"/>
      <c r="J28" s="16"/>
      <c r="K28" s="16"/>
      <c r="L28" s="16"/>
      <c r="M28" s="18"/>
      <c r="N28" s="60"/>
      <c r="O28" s="60"/>
      <c r="P28" s="60"/>
    </row>
    <row r="29" spans="1:19" s="6" customFormat="1" ht="40.5" customHeight="1" thickBot="1" x14ac:dyDescent="0.3">
      <c r="A29" s="140">
        <v>2</v>
      </c>
      <c r="B29" s="141">
        <v>45607</v>
      </c>
      <c r="C29" s="142" t="s">
        <v>304</v>
      </c>
      <c r="D29" s="12"/>
      <c r="E29" s="14"/>
      <c r="F29" s="15"/>
      <c r="G29" s="149">
        <v>88385300</v>
      </c>
      <c r="H29" s="16"/>
      <c r="I29" s="16"/>
      <c r="J29" s="16">
        <f>G29*8%</f>
        <v>7070824</v>
      </c>
      <c r="K29" s="16">
        <f>G29+J29</f>
        <v>95456124</v>
      </c>
      <c r="L29" s="16"/>
      <c r="M29" s="18"/>
      <c r="N29" s="60"/>
      <c r="O29" s="60"/>
      <c r="P29" s="60">
        <f>K29/26000</f>
        <v>3671.3893846153846</v>
      </c>
      <c r="S29" s="61">
        <f>SUM(P29:P30)</f>
        <v>4786.1861538461544</v>
      </c>
    </row>
    <row r="30" spans="1:19" s="6" customFormat="1" ht="40.5" customHeight="1" thickBot="1" x14ac:dyDescent="0.3">
      <c r="A30" s="140">
        <v>3</v>
      </c>
      <c r="B30" s="141">
        <v>45608</v>
      </c>
      <c r="C30" s="142" t="s">
        <v>304</v>
      </c>
      <c r="D30" s="12"/>
      <c r="E30" s="14"/>
      <c r="F30" s="15"/>
      <c r="G30" s="149">
        <v>26837700</v>
      </c>
      <c r="H30" s="16"/>
      <c r="I30" s="16"/>
      <c r="J30" s="16">
        <f>G30*8%</f>
        <v>2147016</v>
      </c>
      <c r="K30" s="16">
        <f>G30+J30</f>
        <v>28984716</v>
      </c>
      <c r="L30" s="16"/>
      <c r="M30" s="18"/>
      <c r="N30" s="60"/>
      <c r="O30" s="60"/>
      <c r="P30" s="60">
        <f>K30/26000</f>
        <v>1114.7967692307693</v>
      </c>
    </row>
    <row r="31" spans="1:19" s="6" customFormat="1" ht="40.5" customHeight="1" x14ac:dyDescent="0.25">
      <c r="A31" s="12"/>
      <c r="B31" s="15"/>
      <c r="C31" s="12"/>
      <c r="D31" s="12"/>
      <c r="E31" s="14"/>
      <c r="F31" s="15"/>
      <c r="G31" s="16"/>
      <c r="H31" s="16"/>
      <c r="I31" s="16"/>
      <c r="J31" s="16"/>
      <c r="K31" s="16"/>
      <c r="L31" s="16"/>
      <c r="M31" s="18"/>
      <c r="N31" s="60"/>
      <c r="O31" s="60"/>
      <c r="P31" s="60"/>
    </row>
    <row r="32" spans="1:19" s="6" customFormat="1" ht="40.5" customHeight="1" x14ac:dyDescent="0.25">
      <c r="A32" s="12"/>
      <c r="B32" s="15"/>
      <c r="C32" s="12"/>
      <c r="D32" s="12"/>
      <c r="E32" s="14"/>
      <c r="F32" s="15"/>
      <c r="G32" s="16"/>
      <c r="H32" s="16"/>
      <c r="I32" s="16"/>
      <c r="J32" s="16"/>
      <c r="K32" s="16"/>
      <c r="L32" s="16"/>
      <c r="M32" s="18"/>
      <c r="N32" s="60"/>
      <c r="O32" s="60"/>
      <c r="P32" s="60"/>
    </row>
    <row r="33" spans="1:16" s="6" customFormat="1" ht="40.5" customHeight="1" x14ac:dyDescent="0.25">
      <c r="A33" s="12"/>
      <c r="B33" s="15"/>
      <c r="C33" s="12"/>
      <c r="D33" s="12"/>
      <c r="E33" s="14"/>
      <c r="F33" s="15"/>
      <c r="G33" s="16"/>
      <c r="H33" s="16"/>
      <c r="I33" s="16"/>
      <c r="J33" s="16"/>
      <c r="K33" s="16"/>
      <c r="L33" s="16"/>
      <c r="M33" s="18"/>
      <c r="N33" s="60"/>
      <c r="O33" s="60"/>
      <c r="P33" s="60"/>
    </row>
    <row r="34" spans="1:16" s="6" customFormat="1" ht="40.5" customHeight="1" x14ac:dyDescent="0.25">
      <c r="A34" s="12"/>
      <c r="B34" s="15"/>
      <c r="C34" s="12"/>
      <c r="D34" s="12"/>
      <c r="E34" s="14"/>
      <c r="F34" s="15"/>
      <c r="G34" s="16"/>
      <c r="H34" s="16"/>
      <c r="I34" s="16"/>
      <c r="J34" s="16"/>
      <c r="K34" s="16"/>
      <c r="L34" s="16"/>
      <c r="M34" s="18"/>
      <c r="N34" s="60"/>
      <c r="O34" s="60"/>
      <c r="P34" s="60"/>
    </row>
    <row r="35" spans="1:16" s="6" customFormat="1" ht="45" customHeight="1" x14ac:dyDescent="0.25">
      <c r="B35" s="23"/>
      <c r="E35" s="24"/>
      <c r="F35" s="23"/>
      <c r="G35" s="25"/>
      <c r="H35" s="25"/>
      <c r="I35" s="25"/>
      <c r="J35" s="25"/>
      <c r="K35" s="25"/>
      <c r="L35" s="25"/>
      <c r="M35" s="26"/>
      <c r="N35" s="60"/>
      <c r="O35" s="60"/>
      <c r="P35" s="60"/>
    </row>
    <row r="36" spans="1:16" s="6" customFormat="1" ht="45" customHeight="1" x14ac:dyDescent="0.25">
      <c r="B36" s="23"/>
      <c r="E36" s="24"/>
      <c r="F36" s="23"/>
      <c r="G36" s="25"/>
      <c r="H36" s="25"/>
      <c r="I36" s="25"/>
      <c r="J36" s="25"/>
      <c r="K36" s="25"/>
      <c r="L36" s="25"/>
      <c r="M36" s="26"/>
      <c r="N36" s="60"/>
      <c r="O36" s="60"/>
      <c r="P36" s="60"/>
    </row>
    <row r="37" spans="1:16" s="6" customFormat="1" ht="45" customHeight="1" x14ac:dyDescent="0.25">
      <c r="B37" s="23"/>
      <c r="E37" s="24"/>
      <c r="F37" s="23"/>
      <c r="G37" s="25"/>
      <c r="H37" s="25"/>
      <c r="I37" s="25"/>
      <c r="J37" s="25"/>
      <c r="K37" s="25"/>
      <c r="L37" s="25"/>
      <c r="M37" s="26"/>
      <c r="N37" s="60"/>
      <c r="O37" s="60"/>
      <c r="P37" s="60"/>
    </row>
    <row r="38" spans="1:16" s="6" customFormat="1" ht="45" customHeight="1" x14ac:dyDescent="0.25">
      <c r="B38" s="23"/>
      <c r="E38" s="23"/>
      <c r="F38" s="23"/>
      <c r="M38" s="26"/>
      <c r="N38" s="60"/>
      <c r="O38" s="60"/>
      <c r="P38" s="60"/>
    </row>
    <row r="39" spans="1:16" s="6" customFormat="1" ht="45" customHeight="1" x14ac:dyDescent="0.25">
      <c r="B39" s="23"/>
      <c r="E39" s="23"/>
      <c r="F39" s="23"/>
      <c r="M39" s="26"/>
      <c r="N39" s="60"/>
      <c r="O39" s="60"/>
      <c r="P39" s="60"/>
    </row>
    <row r="40" spans="1:16" s="6" customFormat="1" ht="45" customHeight="1" x14ac:dyDescent="0.25">
      <c r="B40" s="23"/>
      <c r="E40" s="23"/>
      <c r="F40" s="23"/>
      <c r="M40" s="26"/>
      <c r="N40" s="60"/>
      <c r="O40" s="60"/>
      <c r="P40" s="60"/>
    </row>
    <row r="41" spans="1:16" s="6" customFormat="1" ht="45" customHeight="1" x14ac:dyDescent="0.25">
      <c r="B41" s="23"/>
      <c r="E41" s="23"/>
      <c r="F41" s="23"/>
      <c r="M41" s="26"/>
      <c r="N41" s="60"/>
      <c r="O41" s="60"/>
      <c r="P41" s="60"/>
    </row>
    <row r="42" spans="1:16" s="6" customFormat="1" ht="45" customHeight="1" x14ac:dyDescent="0.25">
      <c r="B42" s="23"/>
      <c r="E42" s="23"/>
      <c r="F42" s="23"/>
      <c r="M42" s="26"/>
      <c r="N42" s="60"/>
      <c r="O42" s="60"/>
      <c r="P42" s="60"/>
    </row>
  </sheetData>
  <mergeCells count="4">
    <mergeCell ref="A1:C1"/>
    <mergeCell ref="A3:M3"/>
    <mergeCell ref="A4:M4"/>
    <mergeCell ref="A5:M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9"/>
  <sheetViews>
    <sheetView workbookViewId="0">
      <selection activeCell="D6" sqref="D6:D7"/>
    </sheetView>
  </sheetViews>
  <sheetFormatPr defaultRowHeight="15" x14ac:dyDescent="0.25"/>
  <cols>
    <col min="2" max="2" width="26.42578125" customWidth="1"/>
    <col min="3" max="3" width="38.140625" customWidth="1"/>
    <col min="4" max="4" width="14.7109375" customWidth="1"/>
    <col min="5" max="5" width="19" customWidth="1"/>
    <col min="7" max="7" width="28.5703125" customWidth="1"/>
    <col min="8" max="8" width="12" customWidth="1"/>
    <col min="9" max="9" width="14.28515625" customWidth="1"/>
  </cols>
  <sheetData>
    <row r="1" spans="1:7" ht="16.5" thickBot="1" x14ac:dyDescent="0.3">
      <c r="A1" s="27"/>
      <c r="B1" s="28" t="s">
        <v>71</v>
      </c>
      <c r="C1" s="29" t="s">
        <v>72</v>
      </c>
      <c r="D1" s="30"/>
      <c r="E1" s="30"/>
      <c r="F1" s="30"/>
      <c r="G1" s="30"/>
    </row>
    <row r="2" spans="1:7" ht="32.25" thickBot="1" x14ac:dyDescent="0.3">
      <c r="A2" s="31" t="s">
        <v>73</v>
      </c>
      <c r="B2" s="33" t="s">
        <v>74</v>
      </c>
      <c r="C2" s="34"/>
      <c r="D2" s="35" t="s">
        <v>75</v>
      </c>
      <c r="E2" s="35" t="s">
        <v>76</v>
      </c>
      <c r="F2" s="35" t="s">
        <v>77</v>
      </c>
      <c r="G2" s="35" t="s">
        <v>78</v>
      </c>
    </row>
    <row r="3" spans="1:7" ht="23.25" customHeight="1" thickBot="1" x14ac:dyDescent="0.3">
      <c r="A3" s="36">
        <v>6</v>
      </c>
      <c r="B3" s="38">
        <v>45446</v>
      </c>
      <c r="C3" s="39" t="s">
        <v>79</v>
      </c>
      <c r="D3" s="41" t="s">
        <v>80</v>
      </c>
      <c r="E3" s="41">
        <v>0</v>
      </c>
      <c r="F3" s="42" t="s">
        <v>81</v>
      </c>
      <c r="G3" s="43" t="s">
        <v>82</v>
      </c>
    </row>
    <row r="4" spans="1:7" ht="23.25" customHeight="1" thickBot="1" x14ac:dyDescent="0.3">
      <c r="A4" s="36">
        <v>6</v>
      </c>
      <c r="B4" s="38">
        <v>45450</v>
      </c>
      <c r="C4" s="39" t="s">
        <v>83</v>
      </c>
      <c r="D4" s="40" t="s">
        <v>84</v>
      </c>
      <c r="E4" s="40">
        <v>0</v>
      </c>
      <c r="F4" s="32" t="s">
        <v>81</v>
      </c>
      <c r="G4" s="34" t="s">
        <v>85</v>
      </c>
    </row>
    <row r="5" spans="1:7" ht="23.25" customHeight="1" thickBot="1" x14ac:dyDescent="0.3">
      <c r="A5" s="36">
        <v>6</v>
      </c>
      <c r="B5" s="38">
        <v>45450</v>
      </c>
      <c r="C5" s="39" t="s">
        <v>86</v>
      </c>
      <c r="D5" s="41" t="s">
        <v>87</v>
      </c>
      <c r="E5" s="41">
        <v>0</v>
      </c>
      <c r="F5" s="42" t="s">
        <v>81</v>
      </c>
      <c r="G5" s="43" t="s">
        <v>82</v>
      </c>
    </row>
    <row r="6" spans="1:7" ht="23.25" customHeight="1" thickBot="1" x14ac:dyDescent="0.3">
      <c r="A6" s="36">
        <v>6</v>
      </c>
      <c r="B6" s="38">
        <v>45460</v>
      </c>
      <c r="C6" s="39" t="s">
        <v>88</v>
      </c>
      <c r="D6" s="44" t="s">
        <v>87</v>
      </c>
      <c r="E6" s="44">
        <v>0</v>
      </c>
      <c r="F6" s="45" t="s">
        <v>81</v>
      </c>
      <c r="G6" s="46" t="s">
        <v>89</v>
      </c>
    </row>
    <row r="7" spans="1:7" ht="23.25" customHeight="1" thickBot="1" x14ac:dyDescent="0.3">
      <c r="A7" s="36">
        <v>7</v>
      </c>
      <c r="B7" s="38">
        <v>45474</v>
      </c>
      <c r="C7" s="39" t="s">
        <v>90</v>
      </c>
      <c r="D7" s="44" t="s">
        <v>87</v>
      </c>
      <c r="E7" s="44">
        <v>0</v>
      </c>
      <c r="F7" s="45" t="s">
        <v>81</v>
      </c>
      <c r="G7" s="46" t="s">
        <v>89</v>
      </c>
    </row>
    <row r="8" spans="1:7" ht="23.25" customHeight="1" thickBot="1" x14ac:dyDescent="0.3">
      <c r="A8" s="36">
        <v>7</v>
      </c>
      <c r="B8" s="38">
        <v>45485</v>
      </c>
      <c r="C8" s="39" t="s">
        <v>91</v>
      </c>
      <c r="D8" s="44" t="s">
        <v>92</v>
      </c>
      <c r="E8" s="44">
        <v>0</v>
      </c>
      <c r="F8" s="45" t="s">
        <v>81</v>
      </c>
      <c r="G8" s="46" t="s">
        <v>89</v>
      </c>
    </row>
    <row r="9" spans="1:7" ht="23.25" customHeight="1" thickBot="1" x14ac:dyDescent="0.3">
      <c r="A9" s="36">
        <v>7</v>
      </c>
      <c r="B9" s="38">
        <v>45500</v>
      </c>
      <c r="C9" s="39" t="s">
        <v>93</v>
      </c>
      <c r="D9" s="47" t="s">
        <v>94</v>
      </c>
      <c r="E9" s="47">
        <v>0</v>
      </c>
      <c r="F9" s="48" t="s">
        <v>81</v>
      </c>
      <c r="G9" s="49" t="s">
        <v>95</v>
      </c>
    </row>
    <row r="10" spans="1:7" ht="23.25" customHeight="1" thickBot="1" x14ac:dyDescent="0.3">
      <c r="A10" s="36">
        <v>8</v>
      </c>
      <c r="B10" s="38">
        <v>45509</v>
      </c>
      <c r="C10" s="39" t="s">
        <v>96</v>
      </c>
      <c r="D10" s="50" t="s">
        <v>87</v>
      </c>
      <c r="E10" s="34"/>
      <c r="F10" s="51" t="s">
        <v>81</v>
      </c>
      <c r="G10" s="52" t="s">
        <v>97</v>
      </c>
    </row>
    <row r="11" spans="1:7" ht="23.25" customHeight="1" thickBot="1" x14ac:dyDescent="0.3">
      <c r="A11" s="36">
        <v>8</v>
      </c>
      <c r="B11" s="38">
        <v>45516</v>
      </c>
      <c r="C11" s="39" t="s">
        <v>98</v>
      </c>
      <c r="D11" s="50" t="s">
        <v>87</v>
      </c>
      <c r="E11" s="34"/>
      <c r="F11" s="51" t="s">
        <v>81</v>
      </c>
      <c r="G11" s="52" t="s">
        <v>97</v>
      </c>
    </row>
    <row r="12" spans="1:7" ht="23.25" customHeight="1" thickBot="1" x14ac:dyDescent="0.3">
      <c r="A12" s="36">
        <v>8</v>
      </c>
      <c r="B12" s="38">
        <v>45516</v>
      </c>
      <c r="C12" s="39" t="s">
        <v>99</v>
      </c>
      <c r="D12" s="47" t="s">
        <v>87</v>
      </c>
      <c r="E12" s="34"/>
      <c r="F12" s="48" t="s">
        <v>81</v>
      </c>
      <c r="G12" s="49" t="s">
        <v>95</v>
      </c>
    </row>
    <row r="13" spans="1:7" ht="23.25" customHeight="1" thickBot="1" x14ac:dyDescent="0.3">
      <c r="A13" s="36">
        <v>8</v>
      </c>
      <c r="B13" s="38">
        <v>45521</v>
      </c>
      <c r="C13" s="39" t="s">
        <v>100</v>
      </c>
      <c r="D13" s="50" t="s">
        <v>101</v>
      </c>
      <c r="E13" s="34"/>
      <c r="F13" s="51" t="s">
        <v>81</v>
      </c>
      <c r="G13" s="52" t="s">
        <v>97</v>
      </c>
    </row>
    <row r="14" spans="1:7" ht="23.25" customHeight="1" thickBot="1" x14ac:dyDescent="0.3">
      <c r="A14" s="36">
        <v>8</v>
      </c>
      <c r="B14" s="38">
        <v>45523</v>
      </c>
      <c r="C14" s="39" t="s">
        <v>102</v>
      </c>
      <c r="D14" s="47" t="s">
        <v>87</v>
      </c>
      <c r="E14" s="34"/>
      <c r="F14" s="51" t="s">
        <v>81</v>
      </c>
      <c r="G14" s="49" t="s">
        <v>95</v>
      </c>
    </row>
    <row r="15" spans="1:7" ht="23.25" customHeight="1" thickBot="1" x14ac:dyDescent="0.3">
      <c r="A15" s="36">
        <v>8</v>
      </c>
      <c r="B15" s="38">
        <v>45530</v>
      </c>
      <c r="C15" s="39" t="s">
        <v>103</v>
      </c>
      <c r="D15" s="50" t="s">
        <v>94</v>
      </c>
      <c r="E15" s="34"/>
      <c r="F15" s="51" t="s">
        <v>81</v>
      </c>
      <c r="G15" s="52" t="s">
        <v>97</v>
      </c>
    </row>
    <row r="16" spans="1:7" ht="23.25" customHeight="1" thickBot="1" x14ac:dyDescent="0.3">
      <c r="A16" s="36">
        <v>9</v>
      </c>
      <c r="B16" s="38">
        <v>45539</v>
      </c>
      <c r="C16" s="39" t="s">
        <v>104</v>
      </c>
      <c r="D16" s="50" t="s">
        <v>87</v>
      </c>
      <c r="E16" s="34"/>
      <c r="F16" s="32" t="s">
        <v>81</v>
      </c>
      <c r="G16" s="52" t="s">
        <v>97</v>
      </c>
    </row>
    <row r="17" spans="1:7" ht="23.25" customHeight="1" thickBot="1" x14ac:dyDescent="0.3">
      <c r="A17" s="36">
        <v>9</v>
      </c>
      <c r="B17" s="38">
        <v>45542</v>
      </c>
      <c r="C17" s="39" t="s">
        <v>105</v>
      </c>
      <c r="D17" s="50" t="s">
        <v>87</v>
      </c>
      <c r="E17" s="34"/>
      <c r="F17" s="32" t="s">
        <v>81</v>
      </c>
      <c r="G17" s="52" t="s">
        <v>97</v>
      </c>
    </row>
    <row r="18" spans="1:7" ht="23.25" customHeight="1" thickBot="1" x14ac:dyDescent="0.3">
      <c r="A18" s="36">
        <v>9</v>
      </c>
      <c r="B18" s="38">
        <v>45551</v>
      </c>
      <c r="C18" s="39" t="s">
        <v>106</v>
      </c>
      <c r="D18" s="50" t="s">
        <v>92</v>
      </c>
      <c r="E18" s="34"/>
      <c r="F18" s="32" t="s">
        <v>81</v>
      </c>
      <c r="G18" s="52" t="s">
        <v>97</v>
      </c>
    </row>
    <row r="19" spans="1:7" ht="23.25" customHeight="1" thickBot="1" x14ac:dyDescent="0.3">
      <c r="A19" s="36">
        <v>9</v>
      </c>
      <c r="B19" s="38">
        <v>45558</v>
      </c>
      <c r="C19" s="39" t="s">
        <v>107</v>
      </c>
      <c r="D19" s="50" t="s">
        <v>94</v>
      </c>
      <c r="E19" s="34"/>
      <c r="F19" s="32" t="s">
        <v>81</v>
      </c>
      <c r="G19" s="52" t="s">
        <v>97</v>
      </c>
    </row>
    <row r="20" spans="1:7" ht="23.25" customHeight="1" thickBot="1" x14ac:dyDescent="0.3">
      <c r="A20" s="53">
        <v>10</v>
      </c>
      <c r="B20" s="38">
        <v>45573</v>
      </c>
      <c r="C20" s="39" t="s">
        <v>108</v>
      </c>
      <c r="D20" s="44" t="s">
        <v>109</v>
      </c>
      <c r="E20" s="34"/>
      <c r="F20" s="45" t="s">
        <v>81</v>
      </c>
      <c r="G20" s="166" t="s">
        <v>338</v>
      </c>
    </row>
    <row r="21" spans="1:7" ht="23.25" customHeight="1" thickBot="1" x14ac:dyDescent="0.3">
      <c r="A21" s="53">
        <v>10</v>
      </c>
      <c r="B21" s="38">
        <v>45575</v>
      </c>
      <c r="C21" s="39" t="s">
        <v>110</v>
      </c>
      <c r="D21" s="44" t="s">
        <v>111</v>
      </c>
      <c r="E21" s="34"/>
      <c r="F21" s="45" t="s">
        <v>81</v>
      </c>
      <c r="G21" s="166" t="s">
        <v>339</v>
      </c>
    </row>
    <row r="22" spans="1:7" ht="23.25" customHeight="1" thickBot="1" x14ac:dyDescent="0.3">
      <c r="A22" s="53">
        <v>10</v>
      </c>
      <c r="B22" s="38">
        <v>45579</v>
      </c>
      <c r="C22" s="39" t="s">
        <v>112</v>
      </c>
      <c r="D22" s="54" t="s">
        <v>94</v>
      </c>
      <c r="E22" s="34"/>
      <c r="F22" s="55" t="s">
        <v>81</v>
      </c>
      <c r="G22" s="55" t="s">
        <v>113</v>
      </c>
    </row>
    <row r="23" spans="1:7" ht="23.25" customHeight="1" thickBot="1" x14ac:dyDescent="0.3">
      <c r="A23" s="56"/>
      <c r="B23" s="38">
        <v>45601</v>
      </c>
      <c r="C23" s="39" t="s">
        <v>114</v>
      </c>
      <c r="D23" s="54" t="s">
        <v>115</v>
      </c>
      <c r="E23" s="34"/>
      <c r="F23" s="34"/>
      <c r="G23" s="55" t="s">
        <v>113</v>
      </c>
    </row>
    <row r="24" spans="1:7" ht="45" customHeight="1" thickBot="1" x14ac:dyDescent="0.3">
      <c r="A24" s="30"/>
      <c r="B24" s="30"/>
      <c r="C24" s="30"/>
      <c r="D24" s="30"/>
      <c r="E24" s="30"/>
      <c r="F24" s="30"/>
      <c r="G24" s="30"/>
    </row>
    <row r="27" spans="1:7" x14ac:dyDescent="0.25">
      <c r="B27" s="57" t="s">
        <v>116</v>
      </c>
    </row>
    <row r="72" spans="1:26" ht="15.75" thickBot="1" x14ac:dyDescent="0.3"/>
    <row r="73" spans="1:26" ht="19.5" thickBot="1" x14ac:dyDescent="0.3">
      <c r="A73" s="214" t="s">
        <v>8</v>
      </c>
      <c r="B73" s="215"/>
      <c r="C73" s="215"/>
      <c r="D73" s="215"/>
      <c r="E73" s="215"/>
      <c r="F73" s="215"/>
      <c r="G73" s="215"/>
      <c r="H73" s="215"/>
      <c r="I73" s="216"/>
      <c r="J73" s="135"/>
      <c r="K73" s="135"/>
      <c r="L73" s="135"/>
      <c r="M73" s="135"/>
      <c r="N73" s="135"/>
      <c r="O73" s="135"/>
      <c r="P73" s="135"/>
      <c r="Q73" s="135"/>
      <c r="R73" s="135"/>
      <c r="S73" s="135"/>
      <c r="T73" s="135"/>
      <c r="U73" s="135"/>
      <c r="V73" s="135"/>
      <c r="W73" s="135"/>
      <c r="X73" s="135"/>
      <c r="Y73" s="135"/>
      <c r="Z73" s="135"/>
    </row>
    <row r="74" spans="1:26" ht="15.75" thickBot="1" x14ac:dyDescent="0.3">
      <c r="A74" s="217" t="s">
        <v>303</v>
      </c>
      <c r="B74" s="218"/>
      <c r="C74" s="218"/>
      <c r="D74" s="218"/>
      <c r="E74" s="218"/>
      <c r="F74" s="218"/>
      <c r="G74" s="218"/>
      <c r="H74" s="218"/>
      <c r="I74" s="219"/>
      <c r="J74" s="136"/>
      <c r="K74" s="136"/>
      <c r="L74" s="135"/>
      <c r="M74" s="135"/>
      <c r="N74" s="135"/>
      <c r="O74" s="135"/>
      <c r="P74" s="135"/>
      <c r="Q74" s="135"/>
      <c r="R74" s="135"/>
      <c r="S74" s="135"/>
      <c r="T74" s="135"/>
      <c r="U74" s="135"/>
      <c r="V74" s="135"/>
      <c r="W74" s="135"/>
      <c r="X74" s="135"/>
      <c r="Y74" s="135"/>
      <c r="Z74" s="135"/>
    </row>
    <row r="75" spans="1:26" ht="26.25" thickBot="1" x14ac:dyDescent="0.3">
      <c r="A75" s="137" t="s">
        <v>10</v>
      </c>
      <c r="B75" s="138" t="s">
        <v>11</v>
      </c>
      <c r="C75" s="138" t="s">
        <v>12</v>
      </c>
      <c r="D75" s="138" t="s">
        <v>13</v>
      </c>
      <c r="E75" s="138" t="s">
        <v>14</v>
      </c>
      <c r="F75" s="138" t="s">
        <v>15</v>
      </c>
      <c r="G75" s="138" t="s">
        <v>16</v>
      </c>
      <c r="H75" s="138" t="s">
        <v>17</v>
      </c>
      <c r="I75" s="138" t="s">
        <v>18</v>
      </c>
      <c r="J75" s="139"/>
      <c r="K75" s="139"/>
      <c r="L75" s="135"/>
      <c r="M75" s="135"/>
      <c r="N75" s="135"/>
      <c r="O75" s="135"/>
      <c r="P75" s="135"/>
      <c r="Q75" s="135"/>
      <c r="R75" s="135"/>
      <c r="S75" s="135"/>
      <c r="T75" s="135"/>
      <c r="U75" s="135"/>
      <c r="V75" s="135"/>
      <c r="W75" s="135"/>
      <c r="X75" s="135"/>
      <c r="Y75" s="135"/>
      <c r="Z75" s="135"/>
    </row>
    <row r="76" spans="1:26" ht="30" customHeight="1" thickBot="1" x14ac:dyDescent="0.3">
      <c r="A76" s="140">
        <v>2</v>
      </c>
      <c r="B76" s="141">
        <v>45607</v>
      </c>
      <c r="C76" s="142" t="s">
        <v>304</v>
      </c>
      <c r="D76" s="139"/>
      <c r="E76" s="139"/>
      <c r="F76" s="139"/>
      <c r="G76" s="149">
        <v>88385300</v>
      </c>
      <c r="H76" s="149">
        <f>G76*8%</f>
        <v>7070824</v>
      </c>
      <c r="I76" s="150">
        <f>SUM(G76:H76)</f>
        <v>95456124</v>
      </c>
      <c r="J76" s="139"/>
      <c r="K76" s="139"/>
      <c r="L76" s="135"/>
      <c r="M76" s="135"/>
      <c r="N76" s="135"/>
      <c r="O76" s="135"/>
      <c r="P76" s="135"/>
      <c r="Q76" s="135"/>
      <c r="R76" s="135"/>
      <c r="S76" s="135"/>
      <c r="T76" s="135"/>
      <c r="U76" s="135"/>
      <c r="V76" s="135"/>
      <c r="W76" s="135"/>
      <c r="X76" s="135"/>
      <c r="Y76" s="135"/>
      <c r="Z76" s="135"/>
    </row>
    <row r="77" spans="1:26" ht="30" customHeight="1" thickBot="1" x14ac:dyDescent="0.3">
      <c r="A77" s="140">
        <v>3</v>
      </c>
      <c r="B77" s="141">
        <v>45608</v>
      </c>
      <c r="C77" s="142" t="s">
        <v>304</v>
      </c>
      <c r="D77" s="139"/>
      <c r="E77" s="139"/>
      <c r="F77" s="139"/>
      <c r="G77" s="149">
        <v>26837700</v>
      </c>
      <c r="H77" s="149">
        <f>G77*8%</f>
        <v>2147016</v>
      </c>
      <c r="I77" s="150">
        <f>SUM(G77:H77)</f>
        <v>28984716</v>
      </c>
      <c r="J77" s="139"/>
      <c r="K77" s="139"/>
      <c r="L77" s="135"/>
      <c r="M77" s="135"/>
      <c r="N77" s="135"/>
      <c r="O77" s="135"/>
      <c r="P77" s="135"/>
      <c r="Q77" s="135"/>
      <c r="R77" s="135"/>
      <c r="S77" s="135"/>
      <c r="T77" s="135"/>
      <c r="U77" s="135"/>
      <c r="V77" s="135"/>
      <c r="W77" s="135"/>
      <c r="X77" s="135"/>
      <c r="Y77" s="135"/>
      <c r="Z77" s="135"/>
    </row>
    <row r="78" spans="1:26" ht="30" customHeight="1" thickBot="1" x14ac:dyDescent="0.3">
      <c r="A78" s="144"/>
      <c r="B78" s="139"/>
      <c r="C78" s="139"/>
      <c r="D78" s="139"/>
      <c r="E78" s="139"/>
      <c r="F78" s="139"/>
      <c r="G78" s="139"/>
      <c r="H78" s="139"/>
      <c r="I78" s="143" t="s">
        <v>305</v>
      </c>
      <c r="J78" s="139"/>
      <c r="K78" s="139"/>
      <c r="L78" s="135"/>
      <c r="M78" s="135"/>
      <c r="N78" s="135"/>
      <c r="O78" s="135"/>
      <c r="P78" s="135"/>
      <c r="Q78" s="135"/>
      <c r="R78" s="135"/>
      <c r="S78" s="135"/>
      <c r="T78" s="135"/>
      <c r="U78" s="135"/>
      <c r="V78" s="135"/>
      <c r="W78" s="135"/>
      <c r="X78" s="135"/>
      <c r="Y78" s="135"/>
      <c r="Z78" s="135"/>
    </row>
    <row r="79" spans="1:26" ht="15.75" thickBot="1" x14ac:dyDescent="0.3">
      <c r="A79" s="145"/>
      <c r="B79" s="146"/>
      <c r="C79" s="147" t="s">
        <v>18</v>
      </c>
      <c r="D79" s="146"/>
      <c r="E79" s="146"/>
      <c r="F79" s="146"/>
      <c r="G79" s="151">
        <f>SUM(G76:G78)</f>
        <v>115223000</v>
      </c>
      <c r="H79" s="151">
        <f t="shared" ref="H79:I79" si="0">SUM(H76:H78)</f>
        <v>9217840</v>
      </c>
      <c r="I79" s="151">
        <f t="shared" si="0"/>
        <v>124440840</v>
      </c>
      <c r="J79" s="148">
        <v>0.08</v>
      </c>
      <c r="K79" s="139"/>
      <c r="L79" s="135"/>
      <c r="M79" s="135"/>
      <c r="N79" s="135"/>
      <c r="O79" s="135"/>
      <c r="P79" s="135"/>
      <c r="Q79" s="135"/>
      <c r="R79" s="135"/>
      <c r="S79" s="135"/>
      <c r="T79" s="135"/>
      <c r="U79" s="135"/>
      <c r="V79" s="135"/>
      <c r="W79" s="135"/>
      <c r="X79" s="135"/>
      <c r="Y79" s="135"/>
      <c r="Z79" s="135"/>
    </row>
  </sheetData>
  <mergeCells count="2">
    <mergeCell ref="A73:I73"/>
    <mergeCell ref="A74:I7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F19"/>
  <sheetViews>
    <sheetView workbookViewId="0">
      <selection activeCell="I15" sqref="I15"/>
    </sheetView>
  </sheetViews>
  <sheetFormatPr defaultRowHeight="15" x14ac:dyDescent="0.25"/>
  <cols>
    <col min="2" max="2" width="17" customWidth="1"/>
    <col min="3" max="3" width="35.7109375" customWidth="1"/>
    <col min="4" max="4" width="15.7109375" customWidth="1"/>
  </cols>
  <sheetData>
    <row r="4" spans="2:6" ht="15.75" thickBot="1" x14ac:dyDescent="0.3"/>
    <row r="5" spans="2:6" ht="18.75" customHeight="1" thickBot="1" x14ac:dyDescent="0.3">
      <c r="B5" s="66">
        <v>45337</v>
      </c>
      <c r="C5" s="104" t="s">
        <v>268</v>
      </c>
      <c r="D5" s="64">
        <v>3240000</v>
      </c>
    </row>
    <row r="6" spans="2:6" ht="18.75" customHeight="1" thickBot="1" x14ac:dyDescent="0.3">
      <c r="B6" s="68">
        <v>45337</v>
      </c>
      <c r="C6" s="105" t="s">
        <v>269</v>
      </c>
      <c r="D6" s="65">
        <v>3888000</v>
      </c>
    </row>
    <row r="7" spans="2:6" ht="18.75" customHeight="1" thickBot="1" x14ac:dyDescent="0.3">
      <c r="B7" s="68">
        <v>45366</v>
      </c>
      <c r="C7" s="105" t="s">
        <v>270</v>
      </c>
      <c r="D7" s="65">
        <v>16416000</v>
      </c>
    </row>
    <row r="8" spans="2:6" ht="18.75" customHeight="1" thickBot="1" x14ac:dyDescent="0.3">
      <c r="B8" s="68">
        <v>45366</v>
      </c>
      <c r="C8" s="105" t="s">
        <v>271</v>
      </c>
      <c r="D8" s="65">
        <v>4104000</v>
      </c>
    </row>
    <row r="9" spans="2:6" ht="18.75" customHeight="1" thickBot="1" x14ac:dyDescent="0.3">
      <c r="B9" s="68">
        <v>45462</v>
      </c>
      <c r="C9" s="105" t="s">
        <v>272</v>
      </c>
      <c r="D9" s="65">
        <v>4025500</v>
      </c>
    </row>
    <row r="10" spans="2:6" ht="18.75" customHeight="1" thickBot="1" x14ac:dyDescent="0.3">
      <c r="B10" s="68">
        <v>45462</v>
      </c>
      <c r="C10" s="105" t="s">
        <v>273</v>
      </c>
      <c r="D10" s="65">
        <v>1944000</v>
      </c>
    </row>
    <row r="11" spans="2:6" ht="18.75" customHeight="1" thickBot="1" x14ac:dyDescent="0.3">
      <c r="B11" s="70">
        <v>45516</v>
      </c>
      <c r="C11" s="106" t="s">
        <v>274</v>
      </c>
      <c r="D11" s="65">
        <v>620000</v>
      </c>
    </row>
    <row r="12" spans="2:6" ht="18.75" customHeight="1" thickBot="1" x14ac:dyDescent="0.3">
      <c r="B12" s="70">
        <v>45516</v>
      </c>
      <c r="C12" s="106" t="s">
        <v>275</v>
      </c>
      <c r="D12" s="65">
        <v>1199000</v>
      </c>
    </row>
    <row r="13" spans="2:6" ht="18.75" customHeight="1" thickBot="1" x14ac:dyDescent="0.3">
      <c r="B13" s="70">
        <v>45546</v>
      </c>
      <c r="C13" s="106" t="s">
        <v>276</v>
      </c>
      <c r="D13" s="65">
        <v>1972000</v>
      </c>
    </row>
    <row r="14" spans="2:6" ht="18.75" customHeight="1" thickBot="1" x14ac:dyDescent="0.3">
      <c r="B14" s="70">
        <v>45546</v>
      </c>
      <c r="C14" s="106" t="s">
        <v>277</v>
      </c>
      <c r="D14" s="65">
        <v>6073000</v>
      </c>
    </row>
    <row r="15" spans="2:6" ht="18.75" customHeight="1" thickBot="1" x14ac:dyDescent="0.3">
      <c r="B15" s="70">
        <v>45552</v>
      </c>
      <c r="C15" s="106" t="s">
        <v>278</v>
      </c>
      <c r="F15" s="65">
        <v>3630000</v>
      </c>
    </row>
    <row r="16" spans="2:6" ht="18.75" customHeight="1" thickBot="1" x14ac:dyDescent="0.3">
      <c r="B16" s="70">
        <v>45586</v>
      </c>
      <c r="C16" s="106" t="s">
        <v>279</v>
      </c>
      <c r="F16" s="65">
        <v>9000000</v>
      </c>
    </row>
    <row r="17" spans="2:4" ht="18.75" customHeight="1" x14ac:dyDescent="0.25">
      <c r="B17" s="165">
        <v>45605</v>
      </c>
      <c r="C17" s="172" t="s">
        <v>527</v>
      </c>
      <c r="D17" s="16">
        <v>1944000</v>
      </c>
    </row>
    <row r="18" spans="2:4" ht="18.75" customHeight="1" x14ac:dyDescent="0.25">
      <c r="B18" s="165">
        <v>45605</v>
      </c>
      <c r="C18" s="172" t="s">
        <v>528</v>
      </c>
      <c r="D18" s="16">
        <v>3888000</v>
      </c>
    </row>
    <row r="19" spans="2:4" ht="18.75" customHeight="1"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2:L37"/>
  <sheetViews>
    <sheetView topLeftCell="A19" workbookViewId="0">
      <selection activeCell="L28" sqref="L28"/>
    </sheetView>
  </sheetViews>
  <sheetFormatPr defaultRowHeight="15" x14ac:dyDescent="0.25"/>
  <cols>
    <col min="2" max="2" width="15.85546875" customWidth="1"/>
    <col min="3" max="3" width="27.28515625" customWidth="1"/>
    <col min="4" max="4" width="12.7109375" customWidth="1"/>
    <col min="6" max="6" width="14.42578125" customWidth="1"/>
    <col min="7" max="7" width="18" customWidth="1"/>
    <col min="8" max="8" width="18.28515625" customWidth="1"/>
    <col min="10" max="10" width="17.28515625" customWidth="1"/>
    <col min="11" max="11" width="18.42578125" customWidth="1"/>
    <col min="12" max="12" width="14.5703125" customWidth="1"/>
    <col min="14" max="14" width="14" customWidth="1"/>
  </cols>
  <sheetData>
    <row r="22" spans="2:12" ht="15.75" thickBot="1" x14ac:dyDescent="0.3"/>
    <row r="23" spans="2:12" ht="46.5" customHeight="1" thickBot="1" x14ac:dyDescent="0.3">
      <c r="B23" s="66">
        <v>45327</v>
      </c>
      <c r="C23" s="67" t="s">
        <v>124</v>
      </c>
      <c r="D23" s="64">
        <v>83830281</v>
      </c>
      <c r="F23" s="66">
        <v>45294</v>
      </c>
      <c r="G23" s="104" t="s">
        <v>294</v>
      </c>
      <c r="H23" s="64">
        <v>8000000</v>
      </c>
      <c r="J23" s="66">
        <v>45295</v>
      </c>
      <c r="K23" s="104" t="s">
        <v>371</v>
      </c>
      <c r="L23" s="64">
        <v>87622113</v>
      </c>
    </row>
    <row r="24" spans="2:12" ht="46.5" customHeight="1" thickBot="1" x14ac:dyDescent="0.3">
      <c r="B24" s="68">
        <v>45356</v>
      </c>
      <c r="C24" s="69" t="s">
        <v>125</v>
      </c>
      <c r="D24" s="65">
        <v>102676167</v>
      </c>
      <c r="F24" s="68">
        <v>45359</v>
      </c>
      <c r="G24" s="105" t="s">
        <v>295</v>
      </c>
      <c r="H24" s="65">
        <v>13320000</v>
      </c>
      <c r="J24" s="68">
        <v>45327</v>
      </c>
      <c r="K24" s="105" t="s">
        <v>372</v>
      </c>
      <c r="L24" s="65">
        <v>98105910</v>
      </c>
    </row>
    <row r="25" spans="2:12" ht="46.5" customHeight="1" thickBot="1" x14ac:dyDescent="0.3">
      <c r="B25" s="68">
        <v>45387</v>
      </c>
      <c r="C25" s="69" t="s">
        <v>126</v>
      </c>
      <c r="D25" s="65">
        <v>100696730</v>
      </c>
      <c r="F25" s="68">
        <v>45387</v>
      </c>
      <c r="G25" s="105" t="s">
        <v>296</v>
      </c>
      <c r="H25" s="65">
        <v>10560000</v>
      </c>
      <c r="J25" s="68">
        <v>45327</v>
      </c>
      <c r="K25" s="105" t="s">
        <v>124</v>
      </c>
      <c r="L25" s="65">
        <v>83830281</v>
      </c>
    </row>
    <row r="26" spans="2:12" ht="46.5" customHeight="1" thickBot="1" x14ac:dyDescent="0.3">
      <c r="B26" s="68">
        <v>45416</v>
      </c>
      <c r="C26" s="69" t="s">
        <v>127</v>
      </c>
      <c r="D26" s="65">
        <v>92215047</v>
      </c>
      <c r="F26" s="68">
        <v>45425</v>
      </c>
      <c r="G26" s="105" t="s">
        <v>297</v>
      </c>
      <c r="H26" s="65">
        <v>10560000</v>
      </c>
      <c r="J26" s="68">
        <v>45356</v>
      </c>
      <c r="K26" s="105" t="s">
        <v>125</v>
      </c>
      <c r="L26" s="65">
        <v>102676167</v>
      </c>
    </row>
    <row r="27" spans="2:12" ht="46.5" customHeight="1" thickBot="1" x14ac:dyDescent="0.3">
      <c r="B27" s="68">
        <v>45448</v>
      </c>
      <c r="C27" s="69" t="s">
        <v>128</v>
      </c>
      <c r="D27" s="65">
        <v>87574817</v>
      </c>
      <c r="F27" s="68">
        <v>45453</v>
      </c>
      <c r="G27" s="105" t="s">
        <v>298</v>
      </c>
      <c r="H27" s="65">
        <v>10560000</v>
      </c>
      <c r="J27" s="68">
        <v>45387</v>
      </c>
      <c r="K27" s="105" t="s">
        <v>126</v>
      </c>
      <c r="L27" s="65">
        <v>100696730</v>
      </c>
    </row>
    <row r="28" spans="2:12" ht="46.5" customHeight="1" thickBot="1" x14ac:dyDescent="0.3">
      <c r="B28" s="70">
        <v>45478</v>
      </c>
      <c r="C28" s="39" t="s">
        <v>129</v>
      </c>
      <c r="D28" s="65">
        <v>72891250</v>
      </c>
      <c r="F28" s="70">
        <v>45478</v>
      </c>
      <c r="G28" s="106" t="s">
        <v>299</v>
      </c>
      <c r="H28" s="65">
        <v>10560000</v>
      </c>
      <c r="J28" s="68">
        <v>45416</v>
      </c>
      <c r="K28" s="105" t="s">
        <v>127</v>
      </c>
      <c r="L28" s="65">
        <v>92215047</v>
      </c>
    </row>
    <row r="29" spans="2:12" ht="46.5" customHeight="1" thickBot="1" x14ac:dyDescent="0.3">
      <c r="B29" s="70">
        <v>45479</v>
      </c>
      <c r="C29" s="39" t="s">
        <v>129</v>
      </c>
      <c r="D29" s="65">
        <v>6887000</v>
      </c>
      <c r="F29" s="70">
        <v>45509</v>
      </c>
      <c r="G29" s="106" t="s">
        <v>300</v>
      </c>
      <c r="H29" s="65">
        <v>10560000</v>
      </c>
      <c r="J29" s="68">
        <v>45448</v>
      </c>
      <c r="K29" s="105" t="s">
        <v>128</v>
      </c>
      <c r="L29" s="65">
        <v>87574817</v>
      </c>
    </row>
    <row r="30" spans="2:12" ht="46.5" customHeight="1" thickBot="1" x14ac:dyDescent="0.3">
      <c r="B30" s="70">
        <v>45509</v>
      </c>
      <c r="C30" s="39" t="s">
        <v>130</v>
      </c>
      <c r="D30" s="65">
        <v>76980370</v>
      </c>
      <c r="F30" s="70">
        <v>45570</v>
      </c>
      <c r="G30" s="106" t="s">
        <v>301</v>
      </c>
      <c r="H30" s="65">
        <v>10560000</v>
      </c>
      <c r="J30" s="70">
        <v>45478</v>
      </c>
      <c r="K30" s="106" t="s">
        <v>129</v>
      </c>
      <c r="L30" s="65">
        <v>72891250</v>
      </c>
    </row>
    <row r="31" spans="2:12" ht="45.75" thickBot="1" x14ac:dyDescent="0.3">
      <c r="B31" s="70">
        <v>45540</v>
      </c>
      <c r="C31" s="39" t="s">
        <v>131</v>
      </c>
      <c r="D31" s="65">
        <v>81857223</v>
      </c>
      <c r="J31" s="70">
        <v>45479</v>
      </c>
      <c r="K31" s="106" t="s">
        <v>129</v>
      </c>
      <c r="L31" s="65">
        <v>6887000</v>
      </c>
    </row>
    <row r="32" spans="2:12" ht="45.75" thickBot="1" x14ac:dyDescent="0.3">
      <c r="B32" s="70">
        <v>45570</v>
      </c>
      <c r="C32" s="39" t="s">
        <v>132</v>
      </c>
      <c r="D32" s="65">
        <v>87722250</v>
      </c>
      <c r="J32" s="70">
        <v>45509</v>
      </c>
      <c r="K32" s="106" t="s">
        <v>130</v>
      </c>
      <c r="L32" s="65">
        <v>76980370</v>
      </c>
    </row>
    <row r="33" spans="3:12" ht="45.75" thickBot="1" x14ac:dyDescent="0.3">
      <c r="D33" s="71">
        <f>SUM(D23:D32)</f>
        <v>793331135</v>
      </c>
      <c r="H33" s="63">
        <f>SUM(H23:H30)</f>
        <v>84680000</v>
      </c>
      <c r="J33" s="70">
        <v>45540</v>
      </c>
      <c r="K33" s="106" t="s">
        <v>131</v>
      </c>
      <c r="L33" s="65">
        <v>81857223</v>
      </c>
    </row>
    <row r="34" spans="3:12" ht="45.75" thickBot="1" x14ac:dyDescent="0.3">
      <c r="C34" s="72" t="s">
        <v>133</v>
      </c>
      <c r="D34" s="65">
        <v>77823380</v>
      </c>
      <c r="J34" s="70">
        <v>45570</v>
      </c>
      <c r="K34" s="106" t="s">
        <v>132</v>
      </c>
      <c r="L34" s="65">
        <v>87722250</v>
      </c>
    </row>
    <row r="35" spans="3:12" x14ac:dyDescent="0.25">
      <c r="C35" s="73" t="s">
        <v>134</v>
      </c>
      <c r="D35" s="63"/>
      <c r="F35" s="90"/>
    </row>
    <row r="36" spans="3:12" x14ac:dyDescent="0.25">
      <c r="D36" s="156">
        <f>SUM(D33:D35)</f>
        <v>871154515</v>
      </c>
      <c r="F36">
        <f>D36/26000</f>
        <v>33505.942884615382</v>
      </c>
    </row>
    <row r="37" spans="3:12" x14ac:dyDescent="0.25">
      <c r="D37" s="156"/>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8"/>
  <sheetViews>
    <sheetView workbookViewId="0">
      <pane ySplit="5" topLeftCell="A9" activePane="bottomLeft" state="frozen"/>
      <selection pane="bottomLeft" activeCell="C13" sqref="C13:C16"/>
    </sheetView>
  </sheetViews>
  <sheetFormatPr defaultRowHeight="15" x14ac:dyDescent="0.25"/>
  <cols>
    <col min="1" max="1" width="16.7109375" style="107" customWidth="1"/>
    <col min="2" max="2" width="57.42578125" style="107" customWidth="1"/>
    <col min="3" max="3" width="18.7109375" style="107" customWidth="1"/>
    <col min="4" max="16384" width="9.140625" style="107"/>
  </cols>
  <sheetData>
    <row r="2" spans="1:3" x14ac:dyDescent="0.25">
      <c r="A2" s="107" t="s">
        <v>204</v>
      </c>
    </row>
    <row r="3" spans="1:3" x14ac:dyDescent="0.25">
      <c r="C3" s="112">
        <f>SUM(C5:C48)</f>
        <v>442499484</v>
      </c>
    </row>
    <row r="4" spans="1:3" ht="15.75" thickBot="1" x14ac:dyDescent="0.3"/>
    <row r="5" spans="1:3" ht="30.75" thickBot="1" x14ac:dyDescent="0.3">
      <c r="A5" s="108">
        <v>45301</v>
      </c>
      <c r="B5" s="109" t="s">
        <v>164</v>
      </c>
      <c r="C5" s="110">
        <v>17392795</v>
      </c>
    </row>
    <row r="6" spans="1:3" ht="30.75" thickBot="1" x14ac:dyDescent="0.3">
      <c r="A6" s="70">
        <v>45301</v>
      </c>
      <c r="B6" s="106" t="s">
        <v>165</v>
      </c>
      <c r="C6" s="111">
        <v>9460530</v>
      </c>
    </row>
    <row r="7" spans="1:3" ht="30.75" thickBot="1" x14ac:dyDescent="0.3">
      <c r="A7" s="70">
        <v>45301</v>
      </c>
      <c r="B7" s="106" t="s">
        <v>166</v>
      </c>
      <c r="C7" s="111">
        <v>3133696</v>
      </c>
    </row>
    <row r="8" spans="1:3" ht="30.75" thickBot="1" x14ac:dyDescent="0.3">
      <c r="A8" s="70">
        <v>45301</v>
      </c>
      <c r="B8" s="106" t="s">
        <v>167</v>
      </c>
      <c r="C8" s="111">
        <v>12443854</v>
      </c>
    </row>
    <row r="9" spans="1:3" ht="30.75" thickBot="1" x14ac:dyDescent="0.3">
      <c r="A9" s="70">
        <v>45337</v>
      </c>
      <c r="B9" s="106" t="s">
        <v>168</v>
      </c>
      <c r="C9" s="111">
        <v>14829353</v>
      </c>
    </row>
    <row r="10" spans="1:3" ht="30.75" thickBot="1" x14ac:dyDescent="0.3">
      <c r="A10" s="70">
        <v>45337</v>
      </c>
      <c r="B10" s="106" t="s">
        <v>169</v>
      </c>
      <c r="C10" s="111">
        <v>7725143</v>
      </c>
    </row>
    <row r="11" spans="1:3" ht="30.75" thickBot="1" x14ac:dyDescent="0.3">
      <c r="A11" s="70">
        <v>45337</v>
      </c>
      <c r="B11" s="106" t="s">
        <v>170</v>
      </c>
      <c r="C11" s="111">
        <v>2702851</v>
      </c>
    </row>
    <row r="12" spans="1:3" ht="30.75" thickBot="1" x14ac:dyDescent="0.3">
      <c r="A12" s="70">
        <v>45337</v>
      </c>
      <c r="B12" s="106" t="s">
        <v>171</v>
      </c>
      <c r="C12" s="111">
        <v>12790668</v>
      </c>
    </row>
    <row r="13" spans="1:3" ht="30.75" thickBot="1" x14ac:dyDescent="0.3">
      <c r="A13" s="70">
        <v>45359</v>
      </c>
      <c r="B13" s="106" t="s">
        <v>172</v>
      </c>
      <c r="C13" s="111">
        <v>15585094</v>
      </c>
    </row>
    <row r="14" spans="1:3" ht="30.75" thickBot="1" x14ac:dyDescent="0.3">
      <c r="A14" s="70">
        <v>45359</v>
      </c>
      <c r="B14" s="106" t="s">
        <v>173</v>
      </c>
      <c r="C14" s="111">
        <v>8587137</v>
      </c>
    </row>
    <row r="15" spans="1:3" ht="30.75" thickBot="1" x14ac:dyDescent="0.3">
      <c r="A15" s="70">
        <v>45359</v>
      </c>
      <c r="B15" s="106" t="s">
        <v>174</v>
      </c>
      <c r="C15" s="111">
        <v>2857831</v>
      </c>
    </row>
    <row r="16" spans="1:3" ht="30.75" thickBot="1" x14ac:dyDescent="0.3">
      <c r="A16" s="70">
        <v>45359</v>
      </c>
      <c r="B16" s="106" t="s">
        <v>175</v>
      </c>
      <c r="C16" s="111">
        <v>13062207</v>
      </c>
    </row>
    <row r="17" spans="1:3" ht="30.75" thickBot="1" x14ac:dyDescent="0.3">
      <c r="A17" s="70">
        <v>45392</v>
      </c>
      <c r="B17" s="106" t="s">
        <v>176</v>
      </c>
      <c r="C17" s="111">
        <v>10222224</v>
      </c>
    </row>
    <row r="18" spans="1:3" ht="30.75" thickBot="1" x14ac:dyDescent="0.3">
      <c r="A18" s="70">
        <v>45392</v>
      </c>
      <c r="B18" s="106" t="s">
        <v>177</v>
      </c>
      <c r="C18" s="111">
        <v>3558341</v>
      </c>
    </row>
    <row r="19" spans="1:3" ht="30.75" thickBot="1" x14ac:dyDescent="0.3">
      <c r="A19" s="70">
        <v>45392</v>
      </c>
      <c r="B19" s="106" t="s">
        <v>178</v>
      </c>
      <c r="C19" s="111">
        <v>15981609</v>
      </c>
    </row>
    <row r="20" spans="1:3" ht="30.75" thickBot="1" x14ac:dyDescent="0.3">
      <c r="A20" s="70">
        <v>45393</v>
      </c>
      <c r="B20" s="106" t="s">
        <v>179</v>
      </c>
      <c r="C20" s="111">
        <v>18826254</v>
      </c>
    </row>
    <row r="21" spans="1:3" ht="30.75" thickBot="1" x14ac:dyDescent="0.3">
      <c r="A21" s="169">
        <v>45423</v>
      </c>
      <c r="B21" s="170" t="s">
        <v>180</v>
      </c>
      <c r="C21" s="171">
        <v>17139589</v>
      </c>
    </row>
    <row r="22" spans="1:3" ht="30.75" thickBot="1" x14ac:dyDescent="0.3">
      <c r="A22" s="169">
        <v>45423</v>
      </c>
      <c r="B22" s="170" t="s">
        <v>181</v>
      </c>
      <c r="C22" s="171">
        <v>10654150</v>
      </c>
    </row>
    <row r="23" spans="1:3" ht="30.75" thickBot="1" x14ac:dyDescent="0.3">
      <c r="A23" s="169">
        <v>45423</v>
      </c>
      <c r="B23" s="170" t="s">
        <v>182</v>
      </c>
      <c r="C23" s="171">
        <v>3400261</v>
      </c>
    </row>
    <row r="24" spans="1:3" ht="30.75" thickBot="1" x14ac:dyDescent="0.3">
      <c r="A24" s="169">
        <v>45423</v>
      </c>
      <c r="B24" s="170" t="s">
        <v>183</v>
      </c>
      <c r="C24" s="171">
        <v>14662377</v>
      </c>
    </row>
    <row r="25" spans="1:3" ht="30.75" thickBot="1" x14ac:dyDescent="0.3">
      <c r="A25" s="70">
        <v>45453</v>
      </c>
      <c r="B25" s="106" t="s">
        <v>184</v>
      </c>
      <c r="C25" s="111">
        <v>18333409</v>
      </c>
    </row>
    <row r="26" spans="1:3" ht="30.75" thickBot="1" x14ac:dyDescent="0.3">
      <c r="A26" s="70">
        <v>45453</v>
      </c>
      <c r="B26" s="106" t="s">
        <v>185</v>
      </c>
      <c r="C26" s="111">
        <v>10666130</v>
      </c>
    </row>
    <row r="27" spans="1:3" ht="30.75" thickBot="1" x14ac:dyDescent="0.3">
      <c r="A27" s="70">
        <v>45453</v>
      </c>
      <c r="B27" s="106" t="s">
        <v>186</v>
      </c>
      <c r="C27" s="111">
        <v>3654428</v>
      </c>
    </row>
    <row r="28" spans="1:3" ht="30.75" thickBot="1" x14ac:dyDescent="0.3">
      <c r="A28" s="70">
        <v>45453</v>
      </c>
      <c r="B28" s="106" t="s">
        <v>187</v>
      </c>
      <c r="C28" s="111">
        <v>13235589</v>
      </c>
    </row>
    <row r="29" spans="1:3" ht="30.75" thickBot="1" x14ac:dyDescent="0.3">
      <c r="A29" s="70">
        <v>45485</v>
      </c>
      <c r="B29" s="106" t="s">
        <v>188</v>
      </c>
      <c r="C29" s="111">
        <v>10822135</v>
      </c>
    </row>
    <row r="30" spans="1:3" ht="30.75" thickBot="1" x14ac:dyDescent="0.3">
      <c r="A30" s="70">
        <v>45485</v>
      </c>
      <c r="B30" s="106" t="s">
        <v>189</v>
      </c>
      <c r="C30" s="111">
        <v>3673026</v>
      </c>
    </row>
    <row r="31" spans="1:3" ht="30.75" thickBot="1" x14ac:dyDescent="0.3">
      <c r="A31" s="70">
        <v>45485</v>
      </c>
      <c r="B31" s="106" t="s">
        <v>190</v>
      </c>
      <c r="C31" s="111">
        <v>9638388</v>
      </c>
    </row>
    <row r="32" spans="1:3" ht="30.75" thickBot="1" x14ac:dyDescent="0.3">
      <c r="A32" s="70">
        <v>45485</v>
      </c>
      <c r="B32" s="106" t="s">
        <v>191</v>
      </c>
      <c r="C32" s="111">
        <v>15738709</v>
      </c>
    </row>
    <row r="33" spans="1:3" ht="30.75" thickBot="1" x14ac:dyDescent="0.3">
      <c r="A33" s="70">
        <v>45516</v>
      </c>
      <c r="B33" s="106" t="s">
        <v>192</v>
      </c>
      <c r="C33" s="111">
        <v>11097469</v>
      </c>
    </row>
    <row r="34" spans="1:3" ht="30.75" thickBot="1" x14ac:dyDescent="0.3">
      <c r="A34" s="70">
        <v>45516</v>
      </c>
      <c r="B34" s="106" t="s">
        <v>193</v>
      </c>
      <c r="C34" s="111">
        <v>2755544</v>
      </c>
    </row>
    <row r="35" spans="1:3" ht="30.75" thickBot="1" x14ac:dyDescent="0.3">
      <c r="A35" s="70">
        <v>45516</v>
      </c>
      <c r="B35" s="106" t="s">
        <v>194</v>
      </c>
      <c r="C35" s="111">
        <v>8568086</v>
      </c>
    </row>
    <row r="36" spans="1:3" ht="30.75" thickBot="1" x14ac:dyDescent="0.3">
      <c r="A36" s="70">
        <v>45516</v>
      </c>
      <c r="B36" s="106" t="s">
        <v>195</v>
      </c>
      <c r="C36" s="111">
        <v>13620813</v>
      </c>
    </row>
    <row r="37" spans="1:3" ht="30.75" thickBot="1" x14ac:dyDescent="0.3">
      <c r="A37" s="70">
        <v>45546</v>
      </c>
      <c r="B37" s="106" t="s">
        <v>196</v>
      </c>
      <c r="C37" s="111">
        <v>12141369</v>
      </c>
    </row>
    <row r="38" spans="1:3" ht="30.75" thickBot="1" x14ac:dyDescent="0.3">
      <c r="A38" s="70">
        <v>45546</v>
      </c>
      <c r="B38" s="106" t="s">
        <v>197</v>
      </c>
      <c r="C38" s="111">
        <v>2634660</v>
      </c>
    </row>
    <row r="39" spans="1:3" ht="30.75" thickBot="1" x14ac:dyDescent="0.3">
      <c r="A39" s="70">
        <v>45546</v>
      </c>
      <c r="B39" s="106" t="s">
        <v>198</v>
      </c>
      <c r="C39" s="111">
        <v>10193845</v>
      </c>
    </row>
    <row r="40" spans="1:3" ht="30.75" thickBot="1" x14ac:dyDescent="0.3">
      <c r="A40" s="70">
        <v>45546</v>
      </c>
      <c r="B40" s="106" t="s">
        <v>199</v>
      </c>
      <c r="C40" s="111">
        <v>12921877</v>
      </c>
    </row>
    <row r="41" spans="1:3" ht="30.75" thickBot="1" x14ac:dyDescent="0.3">
      <c r="A41" s="70">
        <v>45577</v>
      </c>
      <c r="B41" s="106" t="s">
        <v>200</v>
      </c>
      <c r="C41" s="111">
        <v>11014524</v>
      </c>
    </row>
    <row r="42" spans="1:3" ht="30.75" thickBot="1" x14ac:dyDescent="0.3">
      <c r="A42" s="70">
        <v>45577</v>
      </c>
      <c r="B42" s="106" t="s">
        <v>201</v>
      </c>
      <c r="C42" s="111">
        <v>2476580</v>
      </c>
    </row>
    <row r="43" spans="1:3" ht="30.75" thickBot="1" x14ac:dyDescent="0.3">
      <c r="A43" s="70">
        <v>45577</v>
      </c>
      <c r="B43" s="106" t="s">
        <v>202</v>
      </c>
      <c r="C43" s="111">
        <v>8091736</v>
      </c>
    </row>
    <row r="44" spans="1:3" ht="30.75" thickBot="1" x14ac:dyDescent="0.3">
      <c r="A44" s="70">
        <v>45577</v>
      </c>
      <c r="B44" s="106" t="s">
        <v>203</v>
      </c>
      <c r="C44" s="111">
        <v>10496224</v>
      </c>
    </row>
    <row r="45" spans="1:3" ht="15.75" thickBot="1" x14ac:dyDescent="0.25">
      <c r="A45" s="113">
        <v>45608</v>
      </c>
      <c r="C45" s="114">
        <v>12625281</v>
      </c>
    </row>
    <row r="46" spans="1:3" ht="15.75" thickBot="1" x14ac:dyDescent="0.25">
      <c r="C46" s="115">
        <v>12260602</v>
      </c>
    </row>
    <row r="47" spans="1:3" ht="15.75" thickBot="1" x14ac:dyDescent="0.25">
      <c r="C47" s="115">
        <v>2462899</v>
      </c>
    </row>
    <row r="48" spans="1:3" x14ac:dyDescent="0.2">
      <c r="C48" s="115">
        <v>8360197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49"/>
  <sheetViews>
    <sheetView workbookViewId="0">
      <pane ySplit="4" topLeftCell="A5" activePane="bottomLeft" state="frozen"/>
      <selection pane="bottomLeft" activeCell="G10" sqref="G10"/>
    </sheetView>
  </sheetViews>
  <sheetFormatPr defaultRowHeight="15" x14ac:dyDescent="0.25"/>
  <cols>
    <col min="1" max="1" width="18.7109375" customWidth="1"/>
    <col min="2" max="2" width="43.28515625" customWidth="1"/>
    <col min="3" max="3" width="20.5703125" customWidth="1"/>
  </cols>
  <sheetData>
    <row r="3" spans="1:3" ht="23.25" customHeight="1" thickBot="1" x14ac:dyDescent="0.3">
      <c r="C3" s="74">
        <f>SUM(C4:C49)</f>
        <v>71442404</v>
      </c>
    </row>
    <row r="4" spans="1:3" s="107" customFormat="1" ht="32.25" customHeight="1" thickBot="1" x14ac:dyDescent="0.3">
      <c r="A4" s="108">
        <v>45301</v>
      </c>
      <c r="B4" s="109" t="s">
        <v>206</v>
      </c>
      <c r="C4" s="110">
        <v>458419</v>
      </c>
    </row>
    <row r="5" spans="1:3" s="107" customFormat="1" ht="32.25" customHeight="1" thickBot="1" x14ac:dyDescent="0.3">
      <c r="A5" s="70">
        <v>45301</v>
      </c>
      <c r="B5" s="106" t="s">
        <v>207</v>
      </c>
      <c r="C5" s="111">
        <v>1456153</v>
      </c>
    </row>
    <row r="6" spans="1:3" s="107" customFormat="1" ht="32.25" customHeight="1" thickBot="1" x14ac:dyDescent="0.3">
      <c r="A6" s="70">
        <v>45301</v>
      </c>
      <c r="B6" s="106" t="s">
        <v>208</v>
      </c>
      <c r="C6" s="111">
        <v>1813672</v>
      </c>
    </row>
    <row r="7" spans="1:3" s="107" customFormat="1" ht="32.25" customHeight="1" thickBot="1" x14ac:dyDescent="0.3">
      <c r="A7" s="70">
        <v>45337</v>
      </c>
      <c r="B7" s="106" t="s">
        <v>209</v>
      </c>
      <c r="C7" s="111">
        <v>464170</v>
      </c>
    </row>
    <row r="8" spans="1:3" s="107" customFormat="1" ht="32.25" customHeight="1" thickBot="1" x14ac:dyDescent="0.3">
      <c r="A8" s="70">
        <v>45337</v>
      </c>
      <c r="B8" s="106" t="s">
        <v>210</v>
      </c>
      <c r="C8" s="111">
        <v>1421775</v>
      </c>
    </row>
    <row r="9" spans="1:3" s="107" customFormat="1" ht="32.25" customHeight="1" thickBot="1" x14ac:dyDescent="0.3">
      <c r="A9" s="70">
        <v>45337</v>
      </c>
      <c r="B9" s="106" t="s">
        <v>211</v>
      </c>
      <c r="C9" s="111">
        <v>2232173</v>
      </c>
    </row>
    <row r="10" spans="1:3" s="107" customFormat="1" ht="32.25" customHeight="1" thickBot="1" x14ac:dyDescent="0.3">
      <c r="A10" s="70">
        <v>45337</v>
      </c>
      <c r="B10" s="106" t="s">
        <v>212</v>
      </c>
      <c r="C10" s="111">
        <v>2654150</v>
      </c>
    </row>
    <row r="11" spans="1:3" s="107" customFormat="1" ht="32.25" customHeight="1" thickBot="1" x14ac:dyDescent="0.3">
      <c r="A11" s="70">
        <v>45359</v>
      </c>
      <c r="B11" s="106" t="s">
        <v>213</v>
      </c>
      <c r="C11" s="111">
        <v>477972</v>
      </c>
    </row>
    <row r="12" spans="1:3" s="107" customFormat="1" ht="32.25" customHeight="1" thickBot="1" x14ac:dyDescent="0.3">
      <c r="A12" s="70">
        <v>45359</v>
      </c>
      <c r="B12" s="106" t="s">
        <v>214</v>
      </c>
      <c r="C12" s="111">
        <v>1462032</v>
      </c>
    </row>
    <row r="13" spans="1:3" s="107" customFormat="1" ht="32.25" customHeight="1" thickBot="1" x14ac:dyDescent="0.3">
      <c r="A13" s="70">
        <v>45359</v>
      </c>
      <c r="B13" s="106" t="s">
        <v>215</v>
      </c>
      <c r="C13" s="111">
        <v>2312772</v>
      </c>
    </row>
    <row r="14" spans="1:3" s="107" customFormat="1" ht="32.25" customHeight="1" thickBot="1" x14ac:dyDescent="0.3">
      <c r="A14" s="70">
        <v>45359</v>
      </c>
      <c r="B14" s="106" t="s">
        <v>216</v>
      </c>
      <c r="C14" s="111">
        <v>2924064</v>
      </c>
    </row>
    <row r="15" spans="1:3" s="107" customFormat="1" ht="32.25" customHeight="1" thickBot="1" x14ac:dyDescent="0.3">
      <c r="A15" s="70">
        <v>45392</v>
      </c>
      <c r="B15" s="106" t="s">
        <v>217</v>
      </c>
      <c r="C15" s="111">
        <v>477972</v>
      </c>
    </row>
    <row r="16" spans="1:3" s="107" customFormat="1" ht="32.25" customHeight="1" thickBot="1" x14ac:dyDescent="0.3">
      <c r="A16" s="70">
        <v>45392</v>
      </c>
      <c r="B16" s="106" t="s">
        <v>218</v>
      </c>
      <c r="C16" s="111">
        <v>1405800</v>
      </c>
    </row>
    <row r="17" spans="1:3" s="107" customFormat="1" ht="32.25" customHeight="1" thickBot="1" x14ac:dyDescent="0.3">
      <c r="A17" s="70">
        <v>45392</v>
      </c>
      <c r="B17" s="106" t="s">
        <v>219</v>
      </c>
      <c r="C17" s="111">
        <v>5679432</v>
      </c>
    </row>
    <row r="18" spans="1:3" s="107" customFormat="1" ht="32.25" customHeight="1" thickBot="1" x14ac:dyDescent="0.3">
      <c r="A18" s="70">
        <v>45416</v>
      </c>
      <c r="B18" s="106" t="s">
        <v>220</v>
      </c>
      <c r="C18" s="111">
        <v>4252776</v>
      </c>
    </row>
    <row r="19" spans="1:3" s="107" customFormat="1" ht="32.25" customHeight="1" thickBot="1" x14ac:dyDescent="0.3">
      <c r="A19" s="70">
        <v>45423</v>
      </c>
      <c r="B19" s="106" t="s">
        <v>221</v>
      </c>
      <c r="C19" s="111">
        <v>534204</v>
      </c>
    </row>
    <row r="20" spans="1:3" s="107" customFormat="1" ht="32.25" customHeight="1" thickBot="1" x14ac:dyDescent="0.3">
      <c r="A20" s="70">
        <v>45423</v>
      </c>
      <c r="B20" s="106" t="s">
        <v>222</v>
      </c>
      <c r="C20" s="111">
        <v>1602612</v>
      </c>
    </row>
    <row r="21" spans="1:3" s="107" customFormat="1" ht="32.25" customHeight="1" thickBot="1" x14ac:dyDescent="0.3">
      <c r="A21" s="70">
        <v>45423</v>
      </c>
      <c r="B21" s="106" t="s">
        <v>223</v>
      </c>
      <c r="C21" s="111">
        <v>2980296</v>
      </c>
    </row>
    <row r="22" spans="1:3" s="107" customFormat="1" ht="32.25" customHeight="1" thickBot="1" x14ac:dyDescent="0.3">
      <c r="A22" s="70">
        <v>45453</v>
      </c>
      <c r="B22" s="106" t="s">
        <v>224</v>
      </c>
      <c r="C22" s="111">
        <v>421740</v>
      </c>
    </row>
    <row r="23" spans="1:3" s="107" customFormat="1" ht="32.25" customHeight="1" thickBot="1" x14ac:dyDescent="0.3">
      <c r="A23" s="70">
        <v>45453</v>
      </c>
      <c r="B23" s="106" t="s">
        <v>225</v>
      </c>
      <c r="C23" s="111">
        <v>1518264</v>
      </c>
    </row>
    <row r="24" spans="1:3" s="107" customFormat="1" ht="32.25" customHeight="1" thickBot="1" x14ac:dyDescent="0.3">
      <c r="A24" s="70">
        <v>45453</v>
      </c>
      <c r="B24" s="106" t="s">
        <v>226</v>
      </c>
      <c r="C24" s="111">
        <v>1855656</v>
      </c>
    </row>
    <row r="25" spans="1:3" s="107" customFormat="1" ht="32.25" customHeight="1" thickBot="1" x14ac:dyDescent="0.3">
      <c r="A25" s="70">
        <v>45453</v>
      </c>
      <c r="B25" s="106" t="s">
        <v>227</v>
      </c>
      <c r="C25" s="111">
        <v>2221164</v>
      </c>
    </row>
    <row r="26" spans="1:3" s="107" customFormat="1" ht="32.25" customHeight="1" thickBot="1" x14ac:dyDescent="0.3">
      <c r="A26" s="70">
        <v>45485</v>
      </c>
      <c r="B26" s="106" t="s">
        <v>228</v>
      </c>
      <c r="C26" s="111">
        <v>1855656</v>
      </c>
    </row>
    <row r="27" spans="1:3" s="107" customFormat="1" ht="32.25" customHeight="1" thickBot="1" x14ac:dyDescent="0.3">
      <c r="A27" s="70">
        <v>45485</v>
      </c>
      <c r="B27" s="106" t="s">
        <v>229</v>
      </c>
      <c r="C27" s="111">
        <v>2108700</v>
      </c>
    </row>
    <row r="28" spans="1:3" s="107" customFormat="1" ht="32.25" customHeight="1" thickBot="1" x14ac:dyDescent="0.3">
      <c r="A28" s="70">
        <v>45485</v>
      </c>
      <c r="B28" s="106" t="s">
        <v>230</v>
      </c>
      <c r="C28" s="111">
        <v>674784</v>
      </c>
    </row>
    <row r="29" spans="1:3" s="107" customFormat="1" ht="32.25" customHeight="1" thickBot="1" x14ac:dyDescent="0.3">
      <c r="A29" s="70">
        <v>45485</v>
      </c>
      <c r="B29" s="106" t="s">
        <v>231</v>
      </c>
      <c r="C29" s="111">
        <v>534204</v>
      </c>
    </row>
    <row r="30" spans="1:3" s="107" customFormat="1" ht="32.25" customHeight="1" thickBot="1" x14ac:dyDescent="0.3">
      <c r="A30" s="70">
        <v>45516</v>
      </c>
      <c r="B30" s="106" t="s">
        <v>231</v>
      </c>
      <c r="C30" s="111">
        <v>421740</v>
      </c>
    </row>
    <row r="31" spans="1:3" s="107" customFormat="1" ht="32.25" customHeight="1" thickBot="1" x14ac:dyDescent="0.3">
      <c r="A31" s="70">
        <v>45516</v>
      </c>
      <c r="B31" s="106" t="s">
        <v>230</v>
      </c>
      <c r="C31" s="111">
        <v>590436</v>
      </c>
    </row>
    <row r="32" spans="1:3" s="107" customFormat="1" ht="32.25" customHeight="1" thickBot="1" x14ac:dyDescent="0.3">
      <c r="A32" s="70">
        <v>45516</v>
      </c>
      <c r="B32" s="106" t="s">
        <v>229</v>
      </c>
      <c r="C32" s="111">
        <v>2361744</v>
      </c>
    </row>
    <row r="33" spans="1:3" s="107" customFormat="1" ht="32.25" customHeight="1" thickBot="1" x14ac:dyDescent="0.3">
      <c r="A33" s="70">
        <v>45516</v>
      </c>
      <c r="B33" s="106" t="s">
        <v>228</v>
      </c>
      <c r="C33" s="111">
        <v>1602612</v>
      </c>
    </row>
    <row r="34" spans="1:3" s="107" customFormat="1" ht="32.25" customHeight="1" thickBot="1" x14ac:dyDescent="0.3">
      <c r="A34" s="70">
        <v>45516</v>
      </c>
      <c r="B34" s="106" t="s">
        <v>232</v>
      </c>
      <c r="C34" s="111">
        <v>1462032</v>
      </c>
    </row>
    <row r="35" spans="1:3" s="107" customFormat="1" ht="32.25" customHeight="1" thickBot="1" x14ac:dyDescent="0.3">
      <c r="A35" s="70">
        <v>45546</v>
      </c>
      <c r="B35" s="106" t="s">
        <v>229</v>
      </c>
      <c r="C35" s="111">
        <v>2699136</v>
      </c>
    </row>
    <row r="36" spans="1:3" s="107" customFormat="1" ht="32.25" customHeight="1" thickBot="1" x14ac:dyDescent="0.3">
      <c r="A36" s="70">
        <v>45546</v>
      </c>
      <c r="B36" s="106" t="s">
        <v>228</v>
      </c>
      <c r="C36" s="111">
        <v>1518264</v>
      </c>
    </row>
    <row r="37" spans="1:3" s="107" customFormat="1" ht="32.25" customHeight="1" thickBot="1" x14ac:dyDescent="0.3">
      <c r="A37" s="70">
        <v>45546</v>
      </c>
      <c r="B37" s="106" t="s">
        <v>232</v>
      </c>
      <c r="C37" s="111">
        <v>815364</v>
      </c>
    </row>
    <row r="38" spans="1:3" s="107" customFormat="1" ht="32.25" customHeight="1" thickBot="1" x14ac:dyDescent="0.3">
      <c r="A38" s="70">
        <v>45546</v>
      </c>
      <c r="B38" s="106" t="s">
        <v>231</v>
      </c>
      <c r="C38" s="111">
        <v>421740</v>
      </c>
    </row>
    <row r="39" spans="1:3" s="107" customFormat="1" ht="32.25" customHeight="1" thickBot="1" x14ac:dyDescent="0.3">
      <c r="A39" s="70">
        <v>45546</v>
      </c>
      <c r="B39" s="106" t="s">
        <v>230</v>
      </c>
      <c r="C39" s="111">
        <v>702900</v>
      </c>
    </row>
    <row r="40" spans="1:3" s="107" customFormat="1" ht="32.25" customHeight="1" thickBot="1" x14ac:dyDescent="0.3">
      <c r="A40" s="70">
        <v>45577</v>
      </c>
      <c r="B40" s="106" t="s">
        <v>230</v>
      </c>
      <c r="C40" s="111">
        <v>618552</v>
      </c>
    </row>
    <row r="41" spans="1:3" s="107" customFormat="1" ht="32.25" customHeight="1" thickBot="1" x14ac:dyDescent="0.3">
      <c r="A41" s="70">
        <v>45577</v>
      </c>
      <c r="B41" s="106" t="s">
        <v>231</v>
      </c>
      <c r="C41" s="111">
        <v>477972</v>
      </c>
    </row>
    <row r="42" spans="1:3" s="107" customFormat="1" ht="32.25" customHeight="1" thickBot="1" x14ac:dyDescent="0.3">
      <c r="A42" s="70">
        <v>45577</v>
      </c>
      <c r="B42" s="106" t="s">
        <v>232</v>
      </c>
      <c r="C42" s="111">
        <v>702900</v>
      </c>
    </row>
    <row r="43" spans="1:3" s="107" customFormat="1" ht="32.25" customHeight="1" thickBot="1" x14ac:dyDescent="0.3">
      <c r="A43" s="70">
        <v>45577</v>
      </c>
      <c r="B43" s="106" t="s">
        <v>228</v>
      </c>
      <c r="C43" s="111">
        <v>2417976</v>
      </c>
    </row>
    <row r="44" spans="1:3" s="107" customFormat="1" ht="32.25" customHeight="1" thickBot="1" x14ac:dyDescent="0.3">
      <c r="A44" s="70">
        <v>45577</v>
      </c>
      <c r="B44" s="106" t="s">
        <v>229</v>
      </c>
      <c r="C44" s="111">
        <v>2614788</v>
      </c>
    </row>
    <row r="45" spans="1:3" ht="15.75" thickBot="1" x14ac:dyDescent="0.3">
      <c r="A45" s="37">
        <v>45608</v>
      </c>
      <c r="C45" s="114">
        <v>2614788</v>
      </c>
    </row>
    <row r="46" spans="1:3" ht="15.75" thickBot="1" x14ac:dyDescent="0.3">
      <c r="C46" s="115">
        <v>1799424</v>
      </c>
    </row>
    <row r="47" spans="1:3" ht="15.75" thickBot="1" x14ac:dyDescent="0.3">
      <c r="C47" s="115">
        <v>281160</v>
      </c>
    </row>
    <row r="48" spans="1:3" ht="15.75" thickBot="1" x14ac:dyDescent="0.3">
      <c r="C48" s="115">
        <v>646668</v>
      </c>
    </row>
    <row r="49" spans="3:3" x14ac:dyDescent="0.25">
      <c r="C49" s="115">
        <v>871596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33"/>
  <sheetViews>
    <sheetView workbookViewId="0">
      <pane ySplit="4" topLeftCell="A20" activePane="bottomLeft" state="frozen"/>
      <selection pane="bottomLeft" activeCell="A35" sqref="A35"/>
    </sheetView>
  </sheetViews>
  <sheetFormatPr defaultRowHeight="15" x14ac:dyDescent="0.25"/>
  <cols>
    <col min="1" max="1" width="17.140625" customWidth="1"/>
    <col min="2" max="2" width="91.42578125" customWidth="1"/>
    <col min="3" max="3" width="18.7109375" customWidth="1"/>
  </cols>
  <sheetData>
    <row r="3" spans="1:3" ht="15.75" thickBot="1" x14ac:dyDescent="0.3">
      <c r="C3" s="74">
        <f>SUM(C4:C32)</f>
        <v>36660000</v>
      </c>
    </row>
    <row r="4" spans="1:3" s="107" customFormat="1" ht="21" customHeight="1" thickBot="1" x14ac:dyDescent="0.3">
      <c r="A4" s="108">
        <v>45359</v>
      </c>
      <c r="B4" s="109" t="s">
        <v>234</v>
      </c>
      <c r="C4" s="110">
        <v>380000</v>
      </c>
    </row>
    <row r="5" spans="1:3" s="107" customFormat="1" ht="21" customHeight="1" thickBot="1" x14ac:dyDescent="0.3">
      <c r="A5" s="70">
        <v>45359</v>
      </c>
      <c r="B5" s="106" t="s">
        <v>235</v>
      </c>
      <c r="C5" s="111">
        <v>380000</v>
      </c>
    </row>
    <row r="6" spans="1:3" s="107" customFormat="1" ht="21" customHeight="1" thickBot="1" x14ac:dyDescent="0.3">
      <c r="A6" s="70">
        <v>45359</v>
      </c>
      <c r="B6" s="106" t="s">
        <v>236</v>
      </c>
      <c r="C6" s="111">
        <v>380000</v>
      </c>
    </row>
    <row r="7" spans="1:3" s="107" customFormat="1" ht="21" customHeight="1" thickBot="1" x14ac:dyDescent="0.3">
      <c r="A7" s="70">
        <v>45392</v>
      </c>
      <c r="B7" s="106" t="s">
        <v>237</v>
      </c>
      <c r="C7" s="111">
        <v>380000</v>
      </c>
    </row>
    <row r="8" spans="1:3" s="107" customFormat="1" ht="21" customHeight="1" thickBot="1" x14ac:dyDescent="0.3">
      <c r="A8" s="70">
        <v>45392</v>
      </c>
      <c r="B8" s="106" t="s">
        <v>238</v>
      </c>
      <c r="C8" s="111">
        <v>380000</v>
      </c>
    </row>
    <row r="9" spans="1:3" s="107" customFormat="1" ht="21" customHeight="1" thickBot="1" x14ac:dyDescent="0.3">
      <c r="A9" s="70">
        <v>45392</v>
      </c>
      <c r="B9" s="106" t="s">
        <v>239</v>
      </c>
      <c r="C9" s="111">
        <v>380000</v>
      </c>
    </row>
    <row r="10" spans="1:3" s="107" customFormat="1" ht="21" customHeight="1" thickBot="1" x14ac:dyDescent="0.3">
      <c r="A10" s="70">
        <v>45407</v>
      </c>
      <c r="B10" s="106" t="s">
        <v>240</v>
      </c>
      <c r="C10" s="111">
        <v>10560000</v>
      </c>
    </row>
    <row r="11" spans="1:3" s="107" customFormat="1" ht="21" customHeight="1" thickBot="1" x14ac:dyDescent="0.3">
      <c r="A11" s="70">
        <v>45407</v>
      </c>
      <c r="B11" s="106" t="s">
        <v>241</v>
      </c>
      <c r="C11" s="111">
        <v>10560000</v>
      </c>
    </row>
    <row r="12" spans="1:3" s="107" customFormat="1" ht="21" customHeight="1" thickBot="1" x14ac:dyDescent="0.3">
      <c r="A12" s="70">
        <v>45423</v>
      </c>
      <c r="B12" s="106" t="s">
        <v>242</v>
      </c>
      <c r="C12" s="111">
        <v>380000</v>
      </c>
    </row>
    <row r="13" spans="1:3" s="107" customFormat="1" ht="21" customHeight="1" thickBot="1" x14ac:dyDescent="0.3">
      <c r="A13" s="70">
        <v>45423</v>
      </c>
      <c r="B13" s="106" t="s">
        <v>243</v>
      </c>
      <c r="C13" s="111">
        <v>380000</v>
      </c>
    </row>
    <row r="14" spans="1:3" s="107" customFormat="1" ht="21" customHeight="1" thickBot="1" x14ac:dyDescent="0.3">
      <c r="A14" s="70">
        <v>45423</v>
      </c>
      <c r="B14" s="106" t="s">
        <v>244</v>
      </c>
      <c r="C14" s="111">
        <v>380000</v>
      </c>
    </row>
    <row r="15" spans="1:3" s="107" customFormat="1" ht="21" customHeight="1" thickBot="1" x14ac:dyDescent="0.3">
      <c r="A15" s="70">
        <v>45453</v>
      </c>
      <c r="B15" s="106" t="s">
        <v>245</v>
      </c>
      <c r="C15" s="111">
        <v>380000</v>
      </c>
    </row>
    <row r="16" spans="1:3" s="107" customFormat="1" ht="21" customHeight="1" thickBot="1" x14ac:dyDescent="0.3">
      <c r="A16" s="70">
        <v>45453</v>
      </c>
      <c r="B16" s="106" t="s">
        <v>246</v>
      </c>
      <c r="C16" s="111">
        <v>380000</v>
      </c>
    </row>
    <row r="17" spans="1:3" s="107" customFormat="1" ht="21" customHeight="1" thickBot="1" x14ac:dyDescent="0.3">
      <c r="A17" s="70">
        <v>45453</v>
      </c>
      <c r="B17" s="106" t="s">
        <v>247</v>
      </c>
      <c r="C17" s="111">
        <v>380000</v>
      </c>
    </row>
    <row r="18" spans="1:3" s="107" customFormat="1" ht="21" customHeight="1" thickBot="1" x14ac:dyDescent="0.3">
      <c r="A18" s="70">
        <v>45485</v>
      </c>
      <c r="B18" s="106" t="s">
        <v>248</v>
      </c>
      <c r="C18" s="111">
        <v>380000</v>
      </c>
    </row>
    <row r="19" spans="1:3" s="107" customFormat="1" ht="21" customHeight="1" thickBot="1" x14ac:dyDescent="0.3">
      <c r="A19" s="70">
        <v>45485</v>
      </c>
      <c r="B19" s="106" t="s">
        <v>249</v>
      </c>
      <c r="C19" s="111">
        <v>380000</v>
      </c>
    </row>
    <row r="20" spans="1:3" s="107" customFormat="1" ht="21" customHeight="1" thickBot="1" x14ac:dyDescent="0.3">
      <c r="A20" s="70">
        <v>45485</v>
      </c>
      <c r="B20" s="106" t="s">
        <v>250</v>
      </c>
      <c r="C20" s="111">
        <v>380000</v>
      </c>
    </row>
    <row r="21" spans="1:3" s="107" customFormat="1" ht="21" customHeight="1" thickBot="1" x14ac:dyDescent="0.3">
      <c r="A21" s="70">
        <v>45516</v>
      </c>
      <c r="B21" s="106" t="s">
        <v>251</v>
      </c>
      <c r="C21" s="111">
        <v>380000</v>
      </c>
    </row>
    <row r="22" spans="1:3" s="107" customFormat="1" ht="21" customHeight="1" thickBot="1" x14ac:dyDescent="0.3">
      <c r="A22" s="70">
        <v>45516</v>
      </c>
      <c r="B22" s="106" t="s">
        <v>252</v>
      </c>
      <c r="C22" s="111">
        <v>380000</v>
      </c>
    </row>
    <row r="23" spans="1:3" s="107" customFormat="1" ht="21" customHeight="1" thickBot="1" x14ac:dyDescent="0.3">
      <c r="A23" s="70">
        <v>45516</v>
      </c>
      <c r="B23" s="106" t="s">
        <v>253</v>
      </c>
      <c r="C23" s="111">
        <v>380000</v>
      </c>
    </row>
    <row r="24" spans="1:3" s="107" customFormat="1" ht="21" customHeight="1" thickBot="1" x14ac:dyDescent="0.3">
      <c r="A24" s="70">
        <v>45546</v>
      </c>
      <c r="B24" s="106" t="s">
        <v>254</v>
      </c>
      <c r="C24" s="111">
        <v>380000</v>
      </c>
    </row>
    <row r="25" spans="1:3" s="107" customFormat="1" ht="21" customHeight="1" thickBot="1" x14ac:dyDescent="0.3">
      <c r="A25" s="70">
        <v>45546</v>
      </c>
      <c r="B25" s="106" t="s">
        <v>255</v>
      </c>
      <c r="C25" s="111">
        <v>380000</v>
      </c>
    </row>
    <row r="26" spans="1:3" s="107" customFormat="1" ht="21" customHeight="1" thickBot="1" x14ac:dyDescent="0.3">
      <c r="A26" s="70">
        <v>45546</v>
      </c>
      <c r="B26" s="106" t="s">
        <v>256</v>
      </c>
      <c r="C26" s="111">
        <v>380000</v>
      </c>
    </row>
    <row r="27" spans="1:3" s="107" customFormat="1" ht="21" customHeight="1" thickBot="1" x14ac:dyDescent="0.3">
      <c r="A27" s="70">
        <v>45577</v>
      </c>
      <c r="B27" s="106" t="s">
        <v>257</v>
      </c>
      <c r="C27" s="111">
        <v>380000</v>
      </c>
    </row>
    <row r="28" spans="1:3" s="107" customFormat="1" ht="21" customHeight="1" thickBot="1" x14ac:dyDescent="0.3">
      <c r="A28" s="70">
        <v>45577</v>
      </c>
      <c r="B28" s="106" t="s">
        <v>258</v>
      </c>
      <c r="C28" s="111">
        <v>380000</v>
      </c>
    </row>
    <row r="29" spans="1:3" s="107" customFormat="1" ht="21" customHeight="1" thickBot="1" x14ac:dyDescent="0.3">
      <c r="A29" s="70">
        <v>45577</v>
      </c>
      <c r="B29" s="106" t="s">
        <v>259</v>
      </c>
      <c r="C29" s="111">
        <v>380000</v>
      </c>
    </row>
    <row r="30" spans="1:3" s="107" customFormat="1" ht="21" customHeight="1" thickBot="1" x14ac:dyDescent="0.3">
      <c r="A30" s="116">
        <v>45608</v>
      </c>
      <c r="C30" s="111">
        <f>380000*3</f>
        <v>1140000</v>
      </c>
    </row>
    <row r="31" spans="1:3" s="107" customFormat="1" ht="21" customHeight="1" thickBot="1" x14ac:dyDescent="0.3">
      <c r="B31" s="107" t="s">
        <v>260</v>
      </c>
      <c r="C31" s="111">
        <v>5280000</v>
      </c>
    </row>
    <row r="32" spans="1:3" s="107" customFormat="1" ht="21" customHeight="1" x14ac:dyDescent="0.25"/>
    <row r="33" s="107" customFormat="1" ht="21"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vt:i4>
      </vt:variant>
    </vt:vector>
  </HeadingPairs>
  <TitlesOfParts>
    <vt:vector size="17" baseType="lpstr">
      <vt:lpstr>BK-VCB</vt:lpstr>
      <vt:lpstr>BANG KE</vt:lpstr>
      <vt:lpstr>TÍNH </vt:lpstr>
      <vt:lpstr>HOA DON</vt:lpstr>
      <vt:lpstr>bao tri</vt:lpstr>
      <vt:lpstr>LUONG</vt:lpstr>
      <vt:lpstr>điện</vt:lpstr>
      <vt:lpstr>nước</vt:lpstr>
      <vt:lpstr>net</vt:lpstr>
      <vt:lpstr>bảo trì</vt:lpstr>
      <vt:lpstr>hoa hồng</vt:lpstr>
      <vt:lpstr>vcb</vt:lpstr>
      <vt:lpstr>Minh Gỗ</vt:lpstr>
      <vt:lpstr>Sheet2</vt:lpstr>
      <vt:lpstr>'BANG KE'!Print_Area</vt:lpstr>
      <vt:lpstr>'BK-VCB'!Print_Area</vt:lpstr>
      <vt:lpstr>'BK-VCB'!Print_Titles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THUAN</dc:creator>
  <cp:lastModifiedBy>KIM THUAN</cp:lastModifiedBy>
  <cp:lastPrinted>2024-12-03T03:55:01Z</cp:lastPrinted>
  <dcterms:created xsi:type="dcterms:W3CDTF">2024-11-22T04:46:51Z</dcterms:created>
  <dcterms:modified xsi:type="dcterms:W3CDTF">2024-12-03T03:58:14Z</dcterms:modified>
</cp:coreProperties>
</file>